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C:\Users\admin\Desktop\Data2\"/>
    </mc:Choice>
  </mc:AlternateContent>
  <xr:revisionPtr revIDLastSave="0" documentId="13_ncr:1_{ED62C285-0070-4A7A-BAC2-9BF57D4B37DA}" xr6:coauthVersionLast="47" xr6:coauthVersionMax="47" xr10:uidLastSave="{00000000-0000-0000-0000-000000000000}"/>
  <workbookProtection workbookAlgorithmName="SHA-512" workbookHashValue="GmUpfuQxwQNGWdJUXPFRQgqEaAnJB9tMAaY22rs4fdWeEERphou2dIFwUnpTS8dDlPKg4uHB/it+PK3oxC1bKA==" workbookSaltValue="g6+BikNgn+/kYT5MMYogYQ==" workbookSpinCount="100000" lockStructure="1"/>
  <bookViews>
    <workbookView xWindow="35880" yWindow="-120" windowWidth="38640" windowHeight="15720" tabRatio="894" xr2:uid="{00000000-000D-0000-FFFF-FFFF00000000}"/>
  </bookViews>
  <sheets>
    <sheet name="件名マスタ" sheetId="70" r:id="rId1"/>
    <sheet name="共通マスタ" sheetId="14" r:id="rId2"/>
    <sheet name="劣化マスタ" sheetId="71" r:id="rId3"/>
    <sheet name="土木マスタ" sheetId="1" r:id="rId4"/>
    <sheet name="設備マスタ" sheetId="4" r:id="rId5"/>
    <sheet name="対策マスタ" sheetId="40"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Y2" i="40" l="1"/>
  <c r="DX2" i="40"/>
  <c r="DW2" i="40"/>
  <c r="DK2" i="40" a="1"/>
  <c r="DK2" i="40" s="1"/>
  <c r="I5" i="14"/>
  <c r="I6" i="14"/>
  <c r="I7" i="14"/>
  <c r="I8" i="14"/>
  <c r="I9" i="14"/>
  <c r="I10" i="14"/>
  <c r="I11" i="14"/>
  <c r="R14" i="14"/>
  <c r="R15" i="14"/>
  <c r="R16" i="14"/>
  <c r="R17" i="14"/>
  <c r="R18" i="14"/>
  <c r="R19" i="14"/>
  <c r="R20" i="14"/>
  <c r="R21" i="14"/>
  <c r="R22" i="14"/>
  <c r="R23" i="14"/>
  <c r="R24" i="14"/>
  <c r="R25" i="14"/>
  <c r="R26" i="14"/>
  <c r="R27" i="14"/>
  <c r="R28" i="14"/>
  <c r="R29" i="14"/>
  <c r="R30" i="14"/>
  <c r="R31" i="14"/>
  <c r="R32" i="14"/>
  <c r="DZ2" i="40"/>
  <c r="DZ3" i="40"/>
  <c r="DZ4" i="40"/>
  <c r="DZ5" i="40"/>
  <c r="DZ6" i="40"/>
  <c r="DZ7" i="40"/>
  <c r="DZ8" i="40"/>
  <c r="DZ9" i="40"/>
  <c r="DZ10" i="40"/>
  <c r="DZ11" i="40"/>
  <c r="DZ12" i="40"/>
  <c r="DZ13" i="40"/>
  <c r="DZ14" i="40"/>
  <c r="DZ15" i="40"/>
  <c r="DZ16" i="40"/>
  <c r="DZ17" i="40"/>
  <c r="DZ18" i="40"/>
  <c r="DZ19" i="40"/>
  <c r="DZ20" i="40"/>
  <c r="DZ21" i="40"/>
  <c r="DZ22" i="40"/>
  <c r="DZ23" i="40"/>
  <c r="DZ24" i="40"/>
  <c r="DZ25" i="40"/>
  <c r="DZ26" i="40"/>
  <c r="DZ27" i="40"/>
  <c r="DZ28" i="40"/>
  <c r="DZ29" i="40"/>
  <c r="DZ30" i="40"/>
  <c r="DZ31" i="40"/>
  <c r="DY3" i="40"/>
  <c r="DY4" i="40"/>
  <c r="DY5" i="40"/>
  <c r="DY6" i="40"/>
  <c r="DY7" i="40"/>
  <c r="DY8" i="40"/>
  <c r="DY9" i="40"/>
  <c r="DY10" i="40"/>
  <c r="DY11" i="40"/>
  <c r="DY12" i="40"/>
  <c r="DY13" i="40"/>
  <c r="DY14" i="40"/>
  <c r="DY15" i="40"/>
  <c r="DY16" i="40"/>
  <c r="DY17" i="40"/>
  <c r="DY18" i="40"/>
  <c r="DY19" i="40"/>
  <c r="DY20" i="40"/>
  <c r="DY21" i="40"/>
  <c r="DY22" i="40"/>
  <c r="DY23" i="40"/>
  <c r="DY24" i="40"/>
  <c r="DY25" i="40"/>
  <c r="DY26" i="40"/>
  <c r="DY27" i="40"/>
  <c r="DY28" i="40"/>
  <c r="DY29" i="40"/>
  <c r="DY30" i="40"/>
  <c r="DY31" i="40"/>
  <c r="DX3" i="40"/>
  <c r="DX4" i="40"/>
  <c r="DX5" i="40"/>
  <c r="DX6" i="40"/>
  <c r="DX7" i="40"/>
  <c r="DX8" i="40"/>
  <c r="DX9" i="40"/>
  <c r="DX10" i="40"/>
  <c r="DX11" i="40"/>
  <c r="DX12" i="40"/>
  <c r="DX13" i="40"/>
  <c r="DX14" i="40"/>
  <c r="DX15" i="40"/>
  <c r="DX16" i="40"/>
  <c r="DX17" i="40"/>
  <c r="DX18" i="40"/>
  <c r="DX19" i="40"/>
  <c r="DX20" i="40"/>
  <c r="DX21" i="40"/>
  <c r="DX22" i="40"/>
  <c r="DX23" i="40"/>
  <c r="DX24" i="40"/>
  <c r="DX25" i="40"/>
  <c r="DX26" i="40"/>
  <c r="DX27" i="40"/>
  <c r="DX28" i="40"/>
  <c r="DX29" i="40"/>
  <c r="DX30" i="40"/>
  <c r="DX31" i="40"/>
  <c r="DW3" i="40"/>
  <c r="DW4" i="40"/>
  <c r="DW5" i="40"/>
  <c r="DW6" i="40"/>
  <c r="DW7" i="40"/>
  <c r="DW8" i="40"/>
  <c r="DW9" i="40"/>
  <c r="DW10" i="40"/>
  <c r="DW11" i="40"/>
  <c r="DW12" i="40"/>
  <c r="DW13" i="40"/>
  <c r="DW14" i="40"/>
  <c r="DW15" i="40"/>
  <c r="DW16" i="40"/>
  <c r="DW17" i="40"/>
  <c r="DW18" i="40"/>
  <c r="DW19" i="40"/>
  <c r="DW20" i="40"/>
  <c r="DW21" i="40"/>
  <c r="DW22" i="40"/>
  <c r="DW23" i="40"/>
  <c r="DW24" i="40"/>
  <c r="DW25" i="40"/>
  <c r="DW26" i="40"/>
  <c r="DW27" i="40"/>
  <c r="DW28" i="40"/>
  <c r="DW29" i="40"/>
  <c r="DW30" i="40"/>
  <c r="DW31" i="40"/>
  <c r="DR2" i="40" a="1"/>
  <c r="DR2" i="40" s="1"/>
  <c r="DR3" i="40" a="1"/>
  <c r="DR3" i="40" s="1"/>
  <c r="DR4" i="40" a="1"/>
  <c r="DR4" i="40" s="1"/>
  <c r="DR5" i="40" a="1"/>
  <c r="DR5" i="40" s="1"/>
  <c r="DR6" i="40" a="1"/>
  <c r="DR6" i="40" s="1"/>
  <c r="DR7" i="40" a="1"/>
  <c r="DR7" i="40" s="1"/>
  <c r="DR8" i="40" a="1"/>
  <c r="DR8" i="40" s="1"/>
  <c r="DR9" i="40" a="1"/>
  <c r="DR9" i="40" s="1"/>
  <c r="DR10" i="40" a="1"/>
  <c r="DR10" i="40" s="1"/>
  <c r="DR11" i="40" a="1"/>
  <c r="DR11" i="40" s="1"/>
  <c r="DR12" i="40" a="1"/>
  <c r="DR12" i="40" s="1"/>
  <c r="DR13" i="40" a="1"/>
  <c r="DR13" i="40" s="1"/>
  <c r="DR14" i="40" a="1"/>
  <c r="DR14" i="40" s="1"/>
  <c r="DR15" i="40" a="1"/>
  <c r="DR15" i="40" s="1"/>
  <c r="DR16" i="40" a="1"/>
  <c r="DR16" i="40" s="1"/>
  <c r="DR17" i="40" a="1"/>
  <c r="DR17" i="40" s="1"/>
  <c r="DR18" i="40" a="1"/>
  <c r="DR18" i="40" s="1"/>
  <c r="DR19" i="40" a="1"/>
  <c r="DR19" i="40" s="1"/>
  <c r="DR20" i="40" a="1"/>
  <c r="DR20" i="40" s="1"/>
  <c r="DR21" i="40" a="1"/>
  <c r="DR21" i="40" s="1"/>
  <c r="DR22" i="40" a="1"/>
  <c r="DR22" i="40" s="1"/>
  <c r="DR23" i="40" a="1"/>
  <c r="DR23" i="40" s="1"/>
  <c r="DR24" i="40" a="1"/>
  <c r="DR24" i="40" s="1"/>
  <c r="DR25" i="40" a="1"/>
  <c r="DR25" i="40" s="1"/>
  <c r="DR26" i="40" a="1"/>
  <c r="DR26" i="40" s="1"/>
  <c r="DR27" i="40" a="1"/>
  <c r="DR27" i="40" s="1"/>
  <c r="DR28" i="40" a="1"/>
  <c r="DR28" i="40" s="1"/>
  <c r="DR29" i="40" a="1"/>
  <c r="DR29" i="40" s="1"/>
  <c r="DR30" i="40" a="1"/>
  <c r="DR30" i="40" s="1"/>
  <c r="DR31" i="40" a="1"/>
  <c r="DR31" i="40" s="1"/>
  <c r="DP2" i="40" a="1"/>
  <c r="DP2" i="40" s="1"/>
  <c r="DP3" i="40" a="1"/>
  <c r="DP3" i="40" s="1"/>
  <c r="DP4" i="40" a="1"/>
  <c r="DP4" i="40" s="1"/>
  <c r="DP5" i="40" a="1"/>
  <c r="DP5" i="40" s="1"/>
  <c r="DP6" i="40" a="1"/>
  <c r="DP6" i="40" s="1"/>
  <c r="DP7" i="40" a="1"/>
  <c r="DP7" i="40" s="1"/>
  <c r="DP8" i="40" a="1"/>
  <c r="DP8" i="40" s="1"/>
  <c r="DP9" i="40" a="1"/>
  <c r="DP9" i="40" s="1"/>
  <c r="DP10" i="40" a="1"/>
  <c r="DP10" i="40" s="1"/>
  <c r="DP11" i="40" a="1"/>
  <c r="DP11" i="40" s="1"/>
  <c r="DP12" i="40" a="1"/>
  <c r="DP12" i="40" s="1"/>
  <c r="DP13" i="40" a="1"/>
  <c r="DP13" i="40" s="1"/>
  <c r="DP14" i="40" a="1"/>
  <c r="DP14" i="40" s="1"/>
  <c r="DP15" i="40" a="1"/>
  <c r="DP15" i="40" s="1"/>
  <c r="DP16" i="40" a="1"/>
  <c r="DP16" i="40" s="1"/>
  <c r="DP17" i="40" a="1"/>
  <c r="DP17" i="40" s="1"/>
  <c r="DP18" i="40" a="1"/>
  <c r="DP18" i="40" s="1"/>
  <c r="DP19" i="40" a="1"/>
  <c r="DP19" i="40" s="1"/>
  <c r="DP20" i="40" a="1"/>
  <c r="DP20" i="40" s="1"/>
  <c r="DP21" i="40" a="1"/>
  <c r="DP21" i="40" s="1"/>
  <c r="DP22" i="40" a="1"/>
  <c r="DP22" i="40" s="1"/>
  <c r="DP23" i="40" a="1"/>
  <c r="DP23" i="40" s="1"/>
  <c r="DP24" i="40" a="1"/>
  <c r="DP24" i="40" s="1"/>
  <c r="DP25" i="40" a="1"/>
  <c r="DP25" i="40" s="1"/>
  <c r="DP26" i="40" a="1"/>
  <c r="DP26" i="40" s="1"/>
  <c r="DP27" i="40" a="1"/>
  <c r="DP27" i="40" s="1"/>
  <c r="DP28" i="40" a="1"/>
  <c r="DP28" i="40" s="1"/>
  <c r="DP29" i="40" a="1"/>
  <c r="DP29" i="40" s="1"/>
  <c r="DP30" i="40" a="1"/>
  <c r="DP30" i="40" s="1"/>
  <c r="DP31" i="40" a="1"/>
  <c r="DP31" i="40" s="1"/>
  <c r="DO2" i="40" a="1"/>
  <c r="DO2" i="40" s="1"/>
  <c r="DO3" i="40" a="1"/>
  <c r="DO3" i="40" s="1"/>
  <c r="DO4" i="40" a="1"/>
  <c r="DO4" i="40" s="1"/>
  <c r="DO5" i="40" a="1"/>
  <c r="DO5" i="40" s="1"/>
  <c r="DO6" i="40" a="1"/>
  <c r="DO6" i="40" s="1"/>
  <c r="DO7" i="40" a="1"/>
  <c r="DO7" i="40" s="1"/>
  <c r="DV7" i="40" s="1"/>
  <c r="DO8" i="40" a="1"/>
  <c r="DO8" i="40" s="1"/>
  <c r="DO9" i="40" a="1"/>
  <c r="DO9" i="40" s="1"/>
  <c r="DO10" i="40" a="1"/>
  <c r="DO10" i="40" s="1"/>
  <c r="DO11" i="40" a="1"/>
  <c r="DO11" i="40" s="1"/>
  <c r="DV11" i="40" s="1"/>
  <c r="DO12" i="40" a="1"/>
  <c r="DO12" i="40" s="1"/>
  <c r="DO13" i="40" a="1"/>
  <c r="DO13" i="40" s="1"/>
  <c r="DV13" i="40" s="1"/>
  <c r="DO14" i="40" a="1"/>
  <c r="DO14" i="40" s="1"/>
  <c r="DO15" i="40" a="1"/>
  <c r="DO15" i="40" s="1"/>
  <c r="DO16" i="40" a="1"/>
  <c r="DO16" i="40" s="1"/>
  <c r="DO17" i="40" a="1"/>
  <c r="DO17" i="40" s="1"/>
  <c r="DO18" i="40" a="1"/>
  <c r="DO18" i="40" s="1"/>
  <c r="DO19" i="40" a="1"/>
  <c r="DO19" i="40" s="1"/>
  <c r="DO20" i="40" a="1"/>
  <c r="DO20" i="40" s="1"/>
  <c r="DO21" i="40" a="1"/>
  <c r="DO21" i="40" s="1"/>
  <c r="DO22" i="40" a="1"/>
  <c r="DO22" i="40" s="1"/>
  <c r="DO23" i="40" a="1"/>
  <c r="DO23" i="40" s="1"/>
  <c r="DO24" i="40" a="1"/>
  <c r="DO24" i="40" s="1"/>
  <c r="DO25" i="40" a="1"/>
  <c r="DO25" i="40" s="1"/>
  <c r="DO26" i="40" a="1"/>
  <c r="DO26" i="40" s="1"/>
  <c r="DO27" i="40" a="1"/>
  <c r="DO27" i="40" s="1"/>
  <c r="DO28" i="40" a="1"/>
  <c r="DO28" i="40" s="1"/>
  <c r="DT28" i="40" s="1"/>
  <c r="DO29" i="40" a="1"/>
  <c r="DO29" i="40" s="1"/>
  <c r="DO30" i="40" a="1"/>
  <c r="DO30" i="40" s="1"/>
  <c r="DT30" i="40" s="1"/>
  <c r="DO31" i="40" a="1"/>
  <c r="DO31" i="40" s="1"/>
  <c r="DS31" i="40" s="1"/>
  <c r="DN2" i="40" a="1"/>
  <c r="DN2" i="40" s="1"/>
  <c r="DN3" i="40" a="1"/>
  <c r="DN3" i="40" s="1"/>
  <c r="DN4" i="40" a="1"/>
  <c r="DN4" i="40" s="1"/>
  <c r="DN5" i="40" a="1"/>
  <c r="DN5" i="40" s="1"/>
  <c r="DN6" i="40" a="1"/>
  <c r="DN6" i="40" s="1"/>
  <c r="DN7" i="40" a="1"/>
  <c r="DN7" i="40" s="1"/>
  <c r="DN8" i="40" a="1"/>
  <c r="DN8" i="40" s="1"/>
  <c r="DN9" i="40" a="1"/>
  <c r="DN9" i="40" s="1"/>
  <c r="DN10" i="40" a="1"/>
  <c r="DN10" i="40" s="1"/>
  <c r="DN11" i="40" a="1"/>
  <c r="DN11" i="40" s="1"/>
  <c r="DN12" i="40" a="1"/>
  <c r="DN12" i="40" s="1"/>
  <c r="DN13" i="40" a="1"/>
  <c r="DN13" i="40" s="1"/>
  <c r="DN14" i="40" a="1"/>
  <c r="DN14" i="40" s="1"/>
  <c r="DN15" i="40" a="1"/>
  <c r="DN15" i="40" s="1"/>
  <c r="DN16" i="40" a="1"/>
  <c r="DN16" i="40" s="1"/>
  <c r="DN17" i="40" a="1"/>
  <c r="DN17" i="40" s="1"/>
  <c r="DN18" i="40" a="1"/>
  <c r="DN18" i="40" s="1"/>
  <c r="DN19" i="40" a="1"/>
  <c r="DN19" i="40" s="1"/>
  <c r="DN20" i="40" a="1"/>
  <c r="DN20" i="40" s="1"/>
  <c r="DN21" i="40" a="1"/>
  <c r="DN21" i="40" s="1"/>
  <c r="DN22" i="40" a="1"/>
  <c r="DN22" i="40" s="1"/>
  <c r="DN23" i="40" a="1"/>
  <c r="DN23" i="40" s="1"/>
  <c r="DN24" i="40" a="1"/>
  <c r="DN24" i="40" s="1"/>
  <c r="DN25" i="40" a="1"/>
  <c r="DN25" i="40" s="1"/>
  <c r="DN26" i="40" a="1"/>
  <c r="DN26" i="40" s="1"/>
  <c r="DN27" i="40" a="1"/>
  <c r="DN27" i="40" s="1"/>
  <c r="DN28" i="40" a="1"/>
  <c r="DN28" i="40" s="1"/>
  <c r="DN29" i="40" a="1"/>
  <c r="DN29" i="40" s="1"/>
  <c r="DN30" i="40" a="1"/>
  <c r="DN30" i="40" s="1"/>
  <c r="DN31" i="40" a="1"/>
  <c r="DN31" i="40" s="1"/>
  <c r="DM2" i="40" a="1"/>
  <c r="DM2" i="40" s="1"/>
  <c r="DM3" i="40" a="1"/>
  <c r="DM3" i="40" s="1"/>
  <c r="DM4" i="40" a="1"/>
  <c r="DM4" i="40" s="1"/>
  <c r="DM5" i="40" a="1"/>
  <c r="DM5" i="40" s="1"/>
  <c r="DM6" i="40" a="1"/>
  <c r="DM6" i="40" s="1"/>
  <c r="DM7" i="40" a="1"/>
  <c r="DM7" i="40" s="1"/>
  <c r="DM8" i="40" a="1"/>
  <c r="DM8" i="40" s="1"/>
  <c r="DM9" i="40" a="1"/>
  <c r="DM9" i="40" s="1"/>
  <c r="DM10" i="40" a="1"/>
  <c r="DM10" i="40" s="1"/>
  <c r="DM11" i="40" a="1"/>
  <c r="DM11" i="40" s="1"/>
  <c r="DM12" i="40" a="1"/>
  <c r="DM12" i="40" s="1"/>
  <c r="DM13" i="40" a="1"/>
  <c r="DM13" i="40" s="1"/>
  <c r="DM14" i="40" a="1"/>
  <c r="DM14" i="40" s="1"/>
  <c r="DM15" i="40" a="1"/>
  <c r="DM15" i="40" s="1"/>
  <c r="DM16" i="40" a="1"/>
  <c r="DM16" i="40" s="1"/>
  <c r="DM17" i="40" a="1"/>
  <c r="DM17" i="40" s="1"/>
  <c r="DM18" i="40" a="1"/>
  <c r="DM18" i="40" s="1"/>
  <c r="DM19" i="40" a="1"/>
  <c r="DM19" i="40" s="1"/>
  <c r="DM20" i="40" a="1"/>
  <c r="DM20" i="40" s="1"/>
  <c r="DM21" i="40" a="1"/>
  <c r="DM21" i="40" s="1"/>
  <c r="DM22" i="40" a="1"/>
  <c r="DM22" i="40" s="1"/>
  <c r="DM23" i="40" a="1"/>
  <c r="DM23" i="40" s="1"/>
  <c r="DM24" i="40" a="1"/>
  <c r="DM24" i="40" s="1"/>
  <c r="DM25" i="40" a="1"/>
  <c r="DM25" i="40" s="1"/>
  <c r="DM26" i="40" a="1"/>
  <c r="DM26" i="40" s="1"/>
  <c r="DM27" i="40" a="1"/>
  <c r="DM27" i="40" s="1"/>
  <c r="DM28" i="40" a="1"/>
  <c r="DM28" i="40" s="1"/>
  <c r="DM29" i="40" a="1"/>
  <c r="DM29" i="40" s="1"/>
  <c r="DM30" i="40" a="1"/>
  <c r="DM30" i="40" s="1"/>
  <c r="DM31" i="40" a="1"/>
  <c r="DM31" i="40" s="1"/>
  <c r="DL2" i="40" a="1"/>
  <c r="DL2" i="40" s="1"/>
  <c r="DL3" i="40" a="1"/>
  <c r="DL3" i="40" s="1"/>
  <c r="DL4" i="40" a="1"/>
  <c r="DL4" i="40" s="1"/>
  <c r="DL5" i="40" a="1"/>
  <c r="DL5" i="40" s="1"/>
  <c r="DL6" i="40" a="1"/>
  <c r="DL6" i="40" s="1"/>
  <c r="DL7" i="40" a="1"/>
  <c r="DL7" i="40" s="1"/>
  <c r="DL8" i="40" a="1"/>
  <c r="DL8" i="40" s="1"/>
  <c r="DL9" i="40" a="1"/>
  <c r="DL9" i="40" s="1"/>
  <c r="DL10" i="40" a="1"/>
  <c r="DL10" i="40" s="1"/>
  <c r="DL11" i="40" a="1"/>
  <c r="DL11" i="40" s="1"/>
  <c r="DL12" i="40" a="1"/>
  <c r="DL12" i="40" s="1"/>
  <c r="DL13" i="40" a="1"/>
  <c r="DL13" i="40" s="1"/>
  <c r="DL14" i="40" a="1"/>
  <c r="DL14" i="40" s="1"/>
  <c r="DL15" i="40" a="1"/>
  <c r="DL15" i="40" s="1"/>
  <c r="DL16" i="40" a="1"/>
  <c r="DL16" i="40" s="1"/>
  <c r="DL17" i="40" a="1"/>
  <c r="DL17" i="40" s="1"/>
  <c r="DL18" i="40" a="1"/>
  <c r="DL18" i="40" s="1"/>
  <c r="DL19" i="40" a="1"/>
  <c r="DL19" i="40" s="1"/>
  <c r="DL20" i="40" a="1"/>
  <c r="DL20" i="40" s="1"/>
  <c r="DL21" i="40" a="1"/>
  <c r="DL21" i="40" s="1"/>
  <c r="DL22" i="40" a="1"/>
  <c r="DL22" i="40" s="1"/>
  <c r="DL23" i="40" a="1"/>
  <c r="DL23" i="40" s="1"/>
  <c r="DL24" i="40" a="1"/>
  <c r="DL24" i="40" s="1"/>
  <c r="DL25" i="40" a="1"/>
  <c r="DL25" i="40" s="1"/>
  <c r="DL26" i="40" a="1"/>
  <c r="DL26" i="40" s="1"/>
  <c r="DL27" i="40" a="1"/>
  <c r="DL27" i="40" s="1"/>
  <c r="DL28" i="40" a="1"/>
  <c r="DL28" i="40" s="1"/>
  <c r="DL29" i="40" a="1"/>
  <c r="DL29" i="40" s="1"/>
  <c r="DL30" i="40" a="1"/>
  <c r="DL30" i="40" s="1"/>
  <c r="DL31" i="40" a="1"/>
  <c r="DL31" i="40" s="1"/>
  <c r="DK3" i="40" a="1"/>
  <c r="DK3" i="40" s="1"/>
  <c r="DK4" i="40" a="1"/>
  <c r="DK4" i="40" s="1"/>
  <c r="DK5" i="40" a="1"/>
  <c r="DK5" i="40" s="1"/>
  <c r="DK6" i="40" a="1"/>
  <c r="DK6" i="40" s="1"/>
  <c r="DK7" i="40" a="1"/>
  <c r="DK7" i="40" s="1"/>
  <c r="DK8" i="40" a="1"/>
  <c r="DK8" i="40" s="1"/>
  <c r="DK9" i="40" a="1"/>
  <c r="DK9" i="40" s="1"/>
  <c r="DK10" i="40" a="1"/>
  <c r="DK10" i="40" s="1"/>
  <c r="DK11" i="40" a="1"/>
  <c r="DK11" i="40" s="1"/>
  <c r="DK12" i="40" a="1"/>
  <c r="DK12" i="40" s="1"/>
  <c r="DK13" i="40" a="1"/>
  <c r="DK13" i="40" s="1"/>
  <c r="DK14" i="40" a="1"/>
  <c r="DK14" i="40" s="1"/>
  <c r="DK15" i="40" a="1"/>
  <c r="DK15" i="40" s="1"/>
  <c r="DK16" i="40" a="1"/>
  <c r="DK16" i="40" s="1"/>
  <c r="DK17" i="40" a="1"/>
  <c r="DK17" i="40" s="1"/>
  <c r="DK18" i="40" a="1"/>
  <c r="DK18" i="40" s="1"/>
  <c r="DK19" i="40" a="1"/>
  <c r="DK19" i="40" s="1"/>
  <c r="DK20" i="40" a="1"/>
  <c r="DK20" i="40" s="1"/>
  <c r="DK21" i="40" a="1"/>
  <c r="DK21" i="40" s="1"/>
  <c r="DK22" i="40" a="1"/>
  <c r="DK22" i="40" s="1"/>
  <c r="DK23" i="40" a="1"/>
  <c r="DK23" i="40" s="1"/>
  <c r="DK24" i="40" a="1"/>
  <c r="DK24" i="40" s="1"/>
  <c r="DK25" i="40" a="1"/>
  <c r="DK25" i="40" s="1"/>
  <c r="DK26" i="40" a="1"/>
  <c r="DK26" i="40" s="1"/>
  <c r="DK27" i="40" a="1"/>
  <c r="DK27" i="40" s="1"/>
  <c r="DK28" i="40" a="1"/>
  <c r="DK28" i="40" s="1"/>
  <c r="DK29" i="40" a="1"/>
  <c r="DK29" i="40" s="1"/>
  <c r="DK30" i="40" a="1"/>
  <c r="DK30" i="40" s="1"/>
  <c r="DK31" i="40" a="1"/>
  <c r="DK31" i="40" s="1"/>
  <c r="O2" i="4" a="1"/>
  <c r="O2" i="4" s="1"/>
  <c r="O3" i="4" a="1"/>
  <c r="O3" i="4" s="1"/>
  <c r="O4" i="4" a="1"/>
  <c r="O4" i="4" s="1"/>
  <c r="O5" i="4" a="1"/>
  <c r="O5" i="4" s="1"/>
  <c r="O6" i="4" a="1"/>
  <c r="O6" i="4" s="1"/>
  <c r="O7" i="4" a="1"/>
  <c r="O7" i="4" s="1"/>
  <c r="O8" i="4" a="1"/>
  <c r="O8" i="4" s="1"/>
  <c r="O9" i="4" a="1"/>
  <c r="O9" i="4" s="1"/>
  <c r="O10" i="4" a="1"/>
  <c r="O10" i="4" s="1"/>
  <c r="O11" i="4" a="1"/>
  <c r="O11" i="4" s="1"/>
  <c r="O12" i="4" a="1"/>
  <c r="O12" i="4" s="1"/>
  <c r="O13" i="4" a="1"/>
  <c r="O13" i="4" s="1"/>
  <c r="O14" i="4" a="1"/>
  <c r="O14" i="4" s="1"/>
  <c r="O15" i="4" a="1"/>
  <c r="O15" i="4" s="1"/>
  <c r="O16" i="4" a="1"/>
  <c r="O16" i="4" s="1"/>
  <c r="O17" i="4" a="1"/>
  <c r="O17" i="4" s="1"/>
  <c r="O18" i="4" a="1"/>
  <c r="O18" i="4" s="1"/>
  <c r="O19" i="4" a="1"/>
  <c r="O19" i="4" s="1"/>
  <c r="O20" i="4" a="1"/>
  <c r="O20" i="4" s="1"/>
  <c r="O21" i="4" a="1"/>
  <c r="O21" i="4" s="1"/>
  <c r="O22" i="4" a="1"/>
  <c r="O22" i="4" s="1"/>
  <c r="O23" i="4" a="1"/>
  <c r="O23" i="4" s="1"/>
  <c r="O24" i="4" a="1"/>
  <c r="O24" i="4" s="1"/>
  <c r="O25" i="4" a="1"/>
  <c r="O25" i="4" s="1"/>
  <c r="O26" i="4" a="1"/>
  <c r="O26" i="4" s="1"/>
  <c r="O27" i="4" a="1"/>
  <c r="O27" i="4" s="1"/>
  <c r="O28" i="4" a="1"/>
  <c r="O28" i="4" s="1"/>
  <c r="O29" i="4" a="1"/>
  <c r="O29" i="4" s="1"/>
  <c r="O30" i="4" a="1"/>
  <c r="O30" i="4" s="1"/>
  <c r="O31" i="4" a="1"/>
  <c r="O31" i="4" s="1"/>
  <c r="S14" i="14" a="1"/>
  <c r="S14" i="14" s="1"/>
  <c r="W14" i="14" s="1"/>
  <c r="T14" i="14" a="1"/>
  <c r="T14" i="14" s="1"/>
  <c r="X14" i="14" s="1"/>
  <c r="T15" i="14" a="1"/>
  <c r="T15" i="14" s="1"/>
  <c r="X15" i="14" s="1"/>
  <c r="T16" i="14" a="1"/>
  <c r="T16" i="14" s="1"/>
  <c r="X16" i="14" s="1"/>
  <c r="T17" i="14" a="1"/>
  <c r="T17" i="14" s="1"/>
  <c r="X17" i="14" s="1"/>
  <c r="T18" i="14" a="1"/>
  <c r="T18" i="14" s="1"/>
  <c r="X18" i="14" s="1"/>
  <c r="T19" i="14" a="1"/>
  <c r="T19" i="14" s="1"/>
  <c r="X19" i="14" s="1"/>
  <c r="T20" i="14" a="1"/>
  <c r="T20" i="14" s="1"/>
  <c r="X20" i="14" s="1"/>
  <c r="T21" i="14" a="1"/>
  <c r="T21" i="14" s="1"/>
  <c r="X21" i="14" s="1"/>
  <c r="T22" i="14" a="1"/>
  <c r="T22" i="14" s="1"/>
  <c r="X22" i="14" s="1"/>
  <c r="T23" i="14" a="1"/>
  <c r="T23" i="14" s="1"/>
  <c r="X23" i="14" s="1"/>
  <c r="T24" i="14" a="1"/>
  <c r="T24" i="14" s="1"/>
  <c r="X24" i="14" s="1"/>
  <c r="T25" i="14" a="1"/>
  <c r="T25" i="14" s="1"/>
  <c r="X25" i="14" s="1"/>
  <c r="T26" i="14" a="1"/>
  <c r="T26" i="14" s="1"/>
  <c r="X26" i="14" s="1"/>
  <c r="T27" i="14" a="1"/>
  <c r="T27" i="14" s="1"/>
  <c r="X27" i="14" s="1"/>
  <c r="T28" i="14" a="1"/>
  <c r="T28" i="14" s="1"/>
  <c r="X28" i="14" s="1"/>
  <c r="T29" i="14" a="1"/>
  <c r="T29" i="14" s="1"/>
  <c r="X29" i="14" s="1"/>
  <c r="T30" i="14" a="1"/>
  <c r="T30" i="14" s="1"/>
  <c r="X30" i="14" s="1"/>
  <c r="T31" i="14" a="1"/>
  <c r="T31" i="14" s="1"/>
  <c r="X31" i="14" s="1"/>
  <c r="T32" i="14" a="1"/>
  <c r="T32" i="14" s="1"/>
  <c r="X32" i="14" s="1"/>
  <c r="S15" i="14" a="1"/>
  <c r="S15" i="14" s="1"/>
  <c r="W15" i="14" s="1"/>
  <c r="S16" i="14" a="1"/>
  <c r="S16" i="14" s="1"/>
  <c r="W16" i="14" s="1"/>
  <c r="S17" i="14" a="1"/>
  <c r="S17" i="14" s="1"/>
  <c r="W17" i="14" s="1"/>
  <c r="S18" i="14" a="1"/>
  <c r="S18" i="14" s="1"/>
  <c r="W18" i="14" s="1"/>
  <c r="S19" i="14" a="1"/>
  <c r="S19" i="14" s="1"/>
  <c r="W19" i="14" s="1"/>
  <c r="S20" i="14" a="1"/>
  <c r="S20" i="14" s="1"/>
  <c r="W20" i="14" s="1"/>
  <c r="S21" i="14" a="1"/>
  <c r="S21" i="14" s="1"/>
  <c r="W21" i="14" s="1"/>
  <c r="S22" i="14" a="1"/>
  <c r="S22" i="14" s="1"/>
  <c r="W22" i="14" s="1"/>
  <c r="S23" i="14" a="1"/>
  <c r="S23" i="14" s="1"/>
  <c r="W23" i="14" s="1"/>
  <c r="S24" i="14" a="1"/>
  <c r="S24" i="14" s="1"/>
  <c r="W24" i="14" s="1"/>
  <c r="S25" i="14" a="1"/>
  <c r="S25" i="14" s="1"/>
  <c r="W25" i="14" s="1"/>
  <c r="S26" i="14" a="1"/>
  <c r="S26" i="14" s="1"/>
  <c r="W26" i="14" s="1"/>
  <c r="S27" i="14" a="1"/>
  <c r="S27" i="14" s="1"/>
  <c r="W27" i="14" s="1"/>
  <c r="S28" i="14" a="1"/>
  <c r="S28" i="14" s="1"/>
  <c r="W28" i="14" s="1"/>
  <c r="S29" i="14" a="1"/>
  <c r="S29" i="14" s="1"/>
  <c r="W29" i="14" s="1"/>
  <c r="S30" i="14" a="1"/>
  <c r="S30" i="14" s="1"/>
  <c r="W30" i="14" s="1"/>
  <c r="S31" i="14" a="1"/>
  <c r="S31" i="14" s="1"/>
  <c r="W31" i="14" s="1"/>
  <c r="S32" i="14" a="1"/>
  <c r="S32" i="14" s="1"/>
  <c r="W32" i="14" s="1"/>
  <c r="J5" i="14" a="1"/>
  <c r="J5" i="14" s="1"/>
  <c r="M5" i="14" s="1"/>
  <c r="K5" i="14" a="1"/>
  <c r="K5" i="14" s="1"/>
  <c r="K6" i="14" a="1"/>
  <c r="K6" i="14" s="1"/>
  <c r="K7" i="14" a="1"/>
  <c r="K7" i="14" s="1"/>
  <c r="K8" i="14" a="1"/>
  <c r="K8" i="14" s="1"/>
  <c r="K9" i="14" a="1"/>
  <c r="K9" i="14" s="1"/>
  <c r="K10" i="14" a="1"/>
  <c r="K10" i="14" s="1"/>
  <c r="K11" i="14" a="1"/>
  <c r="K11" i="14" s="1"/>
  <c r="J6" i="14" a="1"/>
  <c r="J6" i="14" s="1"/>
  <c r="M6" i="14" s="1"/>
  <c r="N6" i="14" s="1"/>
  <c r="J7" i="14" a="1"/>
  <c r="J7" i="14" s="1"/>
  <c r="J8" i="14" a="1"/>
  <c r="J8" i="14" s="1"/>
  <c r="J9" i="14" a="1"/>
  <c r="J9" i="14" s="1"/>
  <c r="J10" i="14" a="1"/>
  <c r="J10" i="14" s="1"/>
  <c r="J11" i="14" a="1"/>
  <c r="J11" i="14" s="1"/>
  <c r="G2" i="14"/>
  <c r="DQ7" i="40" s="1" a="1"/>
  <c r="DQ7" i="40" s="1"/>
  <c r="AD14" i="14"/>
  <c r="AD15" i="14"/>
  <c r="AD16" i="14"/>
  <c r="AD17" i="14"/>
  <c r="AD18" i="14"/>
  <c r="AD19" i="14"/>
  <c r="AD20" i="14"/>
  <c r="AD21" i="14"/>
  <c r="AD22" i="14"/>
  <c r="AD23" i="14"/>
  <c r="AD24" i="14"/>
  <c r="AD25" i="14"/>
  <c r="AD26" i="14"/>
  <c r="AD27" i="14"/>
  <c r="AD28" i="14"/>
  <c r="AD29" i="14"/>
  <c r="AD30" i="14"/>
  <c r="AD31" i="14"/>
  <c r="AD32" i="14"/>
  <c r="DT29" i="40" l="1"/>
  <c r="N29" i="40" s="1"/>
  <c r="P29" i="40" s="1"/>
  <c r="M8" i="14"/>
  <c r="N8" i="14" s="1"/>
  <c r="AE31" i="14" a="1"/>
  <c r="AE31" i="14" s="1"/>
  <c r="AE16" i="14" a="1"/>
  <c r="AE16" i="14" s="1"/>
  <c r="DQ31" i="40" a="1"/>
  <c r="DQ31" i="40" s="1"/>
  <c r="DQ30" i="40" a="1"/>
  <c r="DQ30" i="40" s="1"/>
  <c r="DQ29" i="40" a="1"/>
  <c r="DQ29" i="40" s="1"/>
  <c r="N5" i="14"/>
  <c r="O5" i="14" s="1"/>
  <c r="Z14" i="14" s="1"/>
  <c r="DQ28" i="40" a="1"/>
  <c r="DQ28" i="40" s="1"/>
  <c r="DS30" i="40"/>
  <c r="DU28" i="40"/>
  <c r="N28" i="40" s="1"/>
  <c r="DS29" i="40"/>
  <c r="DV31" i="40"/>
  <c r="DS28" i="40"/>
  <c r="DV30" i="40"/>
  <c r="DU31" i="40"/>
  <c r="DV29" i="40"/>
  <c r="DU30" i="40"/>
  <c r="N30" i="40" s="1"/>
  <c r="AF30" i="40" s="1"/>
  <c r="DV28" i="40"/>
  <c r="DT31" i="40"/>
  <c r="DU29" i="40"/>
  <c r="AE32" i="14" a="1"/>
  <c r="AE32" i="14" s="1"/>
  <c r="AE18" i="14" a="1"/>
  <c r="AE18" i="14" s="1"/>
  <c r="AE28" i="14" a="1"/>
  <c r="AE28" i="14" s="1"/>
  <c r="AE15" i="14" a="1"/>
  <c r="AE15" i="14" s="1"/>
  <c r="AE27" i="14" a="1"/>
  <c r="AE27" i="14" s="1"/>
  <c r="AE26" i="14" a="1"/>
  <c r="AE26" i="14" s="1"/>
  <c r="AE23" i="14" a="1"/>
  <c r="AE23" i="14" s="1"/>
  <c r="AE22" i="14" a="1"/>
  <c r="AE22" i="14" s="1"/>
  <c r="AE20" i="14" a="1"/>
  <c r="AE20" i="14" s="1"/>
  <c r="Y14" i="14"/>
  <c r="DV10" i="40"/>
  <c r="DV2" i="40"/>
  <c r="DS2" i="40"/>
  <c r="DV9" i="40"/>
  <c r="DT2" i="40"/>
  <c r="DU2" i="40"/>
  <c r="AE30" i="14" a="1"/>
  <c r="AE30" i="14" s="1"/>
  <c r="AE24" i="14" a="1"/>
  <c r="AE24" i="14" s="1"/>
  <c r="AE19" i="14" a="1"/>
  <c r="AE19" i="14" s="1"/>
  <c r="AE14" i="14" a="1"/>
  <c r="AE14" i="14" s="1"/>
  <c r="DQ21" i="40" a="1"/>
  <c r="DQ21" i="40" s="1"/>
  <c r="DQ6" i="40" a="1"/>
  <c r="DQ6" i="40" s="1"/>
  <c r="AE29" i="14" a="1"/>
  <c r="AE29" i="14" s="1"/>
  <c r="DQ20" i="40" a="1"/>
  <c r="DQ20" i="40" s="1"/>
  <c r="DQ13" i="40" a="1"/>
  <c r="DQ13" i="40" s="1"/>
  <c r="DQ5" i="40" a="1"/>
  <c r="DQ5" i="40" s="1"/>
  <c r="DQ27" i="40" a="1"/>
  <c r="DQ27" i="40" s="1"/>
  <c r="DQ19" i="40" a="1"/>
  <c r="DQ19" i="40" s="1"/>
  <c r="DQ12" i="40" a="1"/>
  <c r="DQ12" i="40" s="1"/>
  <c r="DQ4" i="40" a="1"/>
  <c r="DQ4" i="40" s="1"/>
  <c r="AE17" i="14" a="1"/>
  <c r="AE17" i="14" s="1"/>
  <c r="DQ26" i="40" a="1"/>
  <c r="DQ26" i="40" s="1"/>
  <c r="DQ18" i="40" a="1"/>
  <c r="DQ18" i="40" s="1"/>
  <c r="DQ11" i="40" a="1"/>
  <c r="DQ11" i="40" s="1"/>
  <c r="DQ3" i="40" a="1"/>
  <c r="DQ3" i="40" s="1"/>
  <c r="DQ25" i="40" a="1"/>
  <c r="DQ25" i="40" s="1"/>
  <c r="DQ17" i="40" a="1"/>
  <c r="DQ17" i="40" s="1"/>
  <c r="DQ10" i="40" a="1"/>
  <c r="DQ10" i="40" s="1"/>
  <c r="DQ2" i="40" a="1"/>
  <c r="DQ2" i="40" s="1"/>
  <c r="AE21" i="14" a="1"/>
  <c r="AE21" i="14" s="1"/>
  <c r="DQ24" i="40" a="1"/>
  <c r="DQ24" i="40" s="1"/>
  <c r="DQ16" i="40" a="1"/>
  <c r="DQ16" i="40" s="1"/>
  <c r="DQ9" i="40" a="1"/>
  <c r="DQ9" i="40" s="1"/>
  <c r="DQ23" i="40" a="1"/>
  <c r="DQ23" i="40" s="1"/>
  <c r="DQ15" i="40" a="1"/>
  <c r="DQ15" i="40" s="1"/>
  <c r="DQ8" i="40" a="1"/>
  <c r="DQ8" i="40" s="1"/>
  <c r="AE25" i="14" a="1"/>
  <c r="AE25" i="14" s="1"/>
  <c r="DQ22" i="40" a="1"/>
  <c r="DQ22" i="40" s="1"/>
  <c r="DQ14" i="40" a="1"/>
  <c r="DQ14" i="40" s="1"/>
  <c r="DV23" i="40"/>
  <c r="DV6" i="40"/>
  <c r="DV12" i="40"/>
  <c r="DV27" i="40"/>
  <c r="DV19" i="40"/>
  <c r="DV4" i="40"/>
  <c r="DV17" i="40"/>
  <c r="DV24" i="40"/>
  <c r="DV16" i="40"/>
  <c r="DV15" i="40"/>
  <c r="DV8" i="40"/>
  <c r="DV14" i="40"/>
  <c r="DV21" i="40"/>
  <c r="DV3" i="40"/>
  <c r="DV20" i="40"/>
  <c r="DV5" i="40"/>
  <c r="DT26" i="40"/>
  <c r="DV26" i="40"/>
  <c r="DS26" i="40"/>
  <c r="DU26" i="40"/>
  <c r="DS18" i="40"/>
  <c r="DU18" i="40"/>
  <c r="DT18" i="40"/>
  <c r="DV18" i="40"/>
  <c r="DS25" i="40"/>
  <c r="DS17" i="40"/>
  <c r="DS9" i="40"/>
  <c r="DT25" i="40"/>
  <c r="DT17" i="40"/>
  <c r="DT9" i="40"/>
  <c r="DU25" i="40"/>
  <c r="DU17" i="40"/>
  <c r="DU9" i="40"/>
  <c r="DV25" i="40"/>
  <c r="DT10" i="40"/>
  <c r="DS24" i="40"/>
  <c r="DS16" i="40"/>
  <c r="DS8" i="40"/>
  <c r="DT24" i="40"/>
  <c r="DT16" i="40"/>
  <c r="DT8" i="40"/>
  <c r="DU24" i="40"/>
  <c r="DU16" i="40"/>
  <c r="DU8" i="40"/>
  <c r="DS10" i="40"/>
  <c r="DU10" i="40"/>
  <c r="DS23" i="40"/>
  <c r="DS15" i="40"/>
  <c r="DS7" i="40"/>
  <c r="DT23" i="40"/>
  <c r="DT15" i="40"/>
  <c r="DT7" i="40"/>
  <c r="DU23" i="40"/>
  <c r="DU15" i="40"/>
  <c r="DU7" i="40"/>
  <c r="DS22" i="40"/>
  <c r="DS14" i="40"/>
  <c r="DS6" i="40"/>
  <c r="DT22" i="40"/>
  <c r="DT14" i="40"/>
  <c r="DT6" i="40"/>
  <c r="DU22" i="40"/>
  <c r="DU14" i="40"/>
  <c r="DU6" i="40"/>
  <c r="DV22" i="40"/>
  <c r="DS21" i="40"/>
  <c r="DS13" i="40"/>
  <c r="DS5" i="40"/>
  <c r="DT21" i="40"/>
  <c r="N21" i="40" s="1"/>
  <c r="DT13" i="40"/>
  <c r="DT5" i="40"/>
  <c r="DU21" i="40"/>
  <c r="DU13" i="40"/>
  <c r="DU5" i="40"/>
  <c r="DS20" i="40"/>
  <c r="DS12" i="40"/>
  <c r="DS4" i="40"/>
  <c r="DT20" i="40"/>
  <c r="DT12" i="40"/>
  <c r="DT4" i="40"/>
  <c r="DU20" i="40"/>
  <c r="DU12" i="40"/>
  <c r="DU4" i="40"/>
  <c r="DS27" i="40"/>
  <c r="DS19" i="40"/>
  <c r="DS11" i="40"/>
  <c r="DS3" i="40"/>
  <c r="DT27" i="40"/>
  <c r="DT19" i="40"/>
  <c r="DT11" i="40"/>
  <c r="DT3" i="40"/>
  <c r="DU27" i="40"/>
  <c r="DU19" i="40"/>
  <c r="DU11" i="40"/>
  <c r="DU3" i="40"/>
  <c r="M7" i="14"/>
  <c r="M11" i="14"/>
  <c r="N11" i="14" s="1"/>
  <c r="M9" i="14"/>
  <c r="N9" i="14" s="1"/>
  <c r="Y24" i="14"/>
  <c r="Y16" i="14"/>
  <c r="Y32" i="14"/>
  <c r="Y22" i="14"/>
  <c r="M10" i="14"/>
  <c r="N10" i="14" s="1"/>
  <c r="Y31" i="14"/>
  <c r="Y21" i="14"/>
  <c r="Y30" i="14"/>
  <c r="Y26" i="14"/>
  <c r="Y20" i="14"/>
  <c r="Y29" i="14"/>
  <c r="Y23" i="14"/>
  <c r="Y19" i="14"/>
  <c r="Y28" i="14"/>
  <c r="Y18" i="14"/>
  <c r="Y27" i="14"/>
  <c r="Y15" i="14"/>
  <c r="Y25" i="14"/>
  <c r="Y17" i="14"/>
  <c r="N20" i="40" l="1"/>
  <c r="N17" i="40"/>
  <c r="N25" i="40"/>
  <c r="N9" i="40"/>
  <c r="BK29" i="40"/>
  <c r="N31" i="40"/>
  <c r="AB31" i="40" s="1"/>
  <c r="N12" i="40"/>
  <c r="Z28" i="40"/>
  <c r="BB28" i="40"/>
  <c r="BU28" i="40"/>
  <c r="BP28" i="40"/>
  <c r="CP28" i="40"/>
  <c r="AF28" i="40"/>
  <c r="AJ28" i="40"/>
  <c r="Q28" i="40"/>
  <c r="BL28" i="40"/>
  <c r="CB28" i="40"/>
  <c r="BS28" i="40"/>
  <c r="W28" i="40"/>
  <c r="O28" i="40"/>
  <c r="R28" i="40"/>
  <c r="CY28" i="40"/>
  <c r="BC28" i="40"/>
  <c r="BG28" i="40"/>
  <c r="BF28" i="40"/>
  <c r="AY28" i="40"/>
  <c r="DD28" i="40"/>
  <c r="CD28" i="40"/>
  <c r="CE28" i="40"/>
  <c r="AS28" i="40"/>
  <c r="AD28" i="40"/>
  <c r="AO28" i="40"/>
  <c r="CU28" i="40"/>
  <c r="N3" i="40"/>
  <c r="N11" i="40"/>
  <c r="N19" i="40"/>
  <c r="N27" i="40"/>
  <c r="AJ30" i="40"/>
  <c r="BE28" i="40"/>
  <c r="AK28" i="40"/>
  <c r="Y28" i="40"/>
  <c r="AI28" i="40"/>
  <c r="AR28" i="40"/>
  <c r="BA28" i="40"/>
  <c r="BK28" i="40"/>
  <c r="BT28" i="40"/>
  <c r="CN28" i="40"/>
  <c r="DF28" i="40"/>
  <c r="AT28" i="40"/>
  <c r="BV28" i="40"/>
  <c r="N24" i="40"/>
  <c r="P28" i="40"/>
  <c r="CA28" i="40"/>
  <c r="DE28" i="40"/>
  <c r="X28" i="40"/>
  <c r="AG28" i="40"/>
  <c r="AQ28" i="40"/>
  <c r="AZ28" i="40"/>
  <c r="BI28" i="40"/>
  <c r="CC28" i="40"/>
  <c r="CX28" i="40"/>
  <c r="AL28" i="40"/>
  <c r="BN28" i="40"/>
  <c r="CM28" i="40"/>
  <c r="DH28" i="40"/>
  <c r="CJ28" i="40"/>
  <c r="CS28" i="40"/>
  <c r="DC28" i="40"/>
  <c r="U28" i="40"/>
  <c r="AE28" i="40"/>
  <c r="AN28" i="40"/>
  <c r="BH28" i="40"/>
  <c r="CH28" i="40"/>
  <c r="V28" i="40"/>
  <c r="AX28" i="40"/>
  <c r="AV28" i="40"/>
  <c r="BQ28" i="40"/>
  <c r="BY28" i="40"/>
  <c r="CI28" i="40"/>
  <c r="CR28" i="40"/>
  <c r="DA28" i="40"/>
  <c r="T28" i="40"/>
  <c r="AC28" i="40"/>
  <c r="AW28" i="40"/>
  <c r="BZ28" i="40"/>
  <c r="DB28" i="40"/>
  <c r="AP28" i="40"/>
  <c r="CV28" i="40"/>
  <c r="CK28" i="40"/>
  <c r="AA28" i="40"/>
  <c r="BO28" i="40"/>
  <c r="BX28" i="40"/>
  <c r="CG28" i="40"/>
  <c r="CQ28" i="40"/>
  <c r="CZ28" i="40"/>
  <c r="S28" i="40"/>
  <c r="AM28" i="40"/>
  <c r="BR28" i="40"/>
  <c r="CT28" i="40"/>
  <c r="AH28" i="40"/>
  <c r="CW28" i="40"/>
  <c r="AU28" i="40"/>
  <c r="DG28" i="40"/>
  <c r="BD28" i="40"/>
  <c r="BM28" i="40"/>
  <c r="BW28" i="40"/>
  <c r="CF28" i="40"/>
  <c r="CO28" i="40"/>
  <c r="DI28" i="40"/>
  <c r="AB28" i="40"/>
  <c r="BJ28" i="40"/>
  <c r="CL28" i="40"/>
  <c r="N8" i="40"/>
  <c r="N16" i="40"/>
  <c r="N26" i="40"/>
  <c r="N6" i="40"/>
  <c r="N15" i="40"/>
  <c r="N10" i="40"/>
  <c r="O10" i="40" s="1"/>
  <c r="N22" i="40"/>
  <c r="N5" i="40"/>
  <c r="N13" i="40"/>
  <c r="N2" i="40"/>
  <c r="O2" i="40" s="1"/>
  <c r="N14" i="40"/>
  <c r="N7" i="40"/>
  <c r="N23" i="40"/>
  <c r="N4" i="40"/>
  <c r="N18" i="40"/>
  <c r="S30" i="40"/>
  <c r="AM30" i="40"/>
  <c r="AT30" i="40"/>
  <c r="BP30" i="40"/>
  <c r="CC30" i="40"/>
  <c r="DG30" i="40"/>
  <c r="AK30" i="40"/>
  <c r="AH30" i="40"/>
  <c r="AW30" i="40"/>
  <c r="CA30" i="40"/>
  <c r="DE30" i="40"/>
  <c r="W30" i="40"/>
  <c r="AP30" i="40"/>
  <c r="BS30" i="40"/>
  <c r="BY30" i="40"/>
  <c r="CM30" i="40"/>
  <c r="CT30" i="40"/>
  <c r="DH30" i="40"/>
  <c r="AU30" i="40"/>
  <c r="BQ30" i="40"/>
  <c r="BG30" i="40"/>
  <c r="BN30" i="40"/>
  <c r="CZ30" i="40"/>
  <c r="DF30" i="40"/>
  <c r="AS30" i="40"/>
  <c r="AY30" i="40"/>
  <c r="BF30" i="40"/>
  <c r="CB30" i="40"/>
  <c r="CX30" i="40"/>
  <c r="CV30" i="40"/>
  <c r="V30" i="40"/>
  <c r="U30" i="40"/>
  <c r="AV30" i="40"/>
  <c r="BZ30" i="40"/>
  <c r="CN30" i="40"/>
  <c r="P30" i="40"/>
  <c r="CL30" i="40"/>
  <c r="DI30" i="40"/>
  <c r="AO30" i="40"/>
  <c r="BD30" i="40"/>
  <c r="CI30" i="40"/>
  <c r="Q30" i="40"/>
  <c r="BB30" i="40"/>
  <c r="CG30" i="40"/>
  <c r="DD30" i="40"/>
  <c r="AR30" i="40"/>
  <c r="BO30" i="40"/>
  <c r="X30" i="40"/>
  <c r="BM30" i="40"/>
  <c r="CK30" i="40"/>
  <c r="DB30" i="40"/>
  <c r="CR30" i="40"/>
  <c r="AC30" i="40"/>
  <c r="BK30" i="40"/>
  <c r="CP30" i="40"/>
  <c r="Z30" i="40"/>
  <c r="BI30" i="40"/>
  <c r="CF30" i="40"/>
  <c r="DC30" i="40"/>
  <c r="AQ30" i="40"/>
  <c r="AB30" i="40"/>
  <c r="CS30" i="40"/>
  <c r="BE30" i="40"/>
  <c r="BV30" i="40"/>
  <c r="CJ30" i="40"/>
  <c r="R30" i="40"/>
  <c r="BC30" i="40"/>
  <c r="CH30" i="40"/>
  <c r="O30" i="40"/>
  <c r="BA30" i="40"/>
  <c r="BX30" i="40"/>
  <c r="CU30" i="40"/>
  <c r="AG30" i="40"/>
  <c r="T30" i="40"/>
  <c r="AE30" i="40"/>
  <c r="CD30" i="40"/>
  <c r="DA30" i="40"/>
  <c r="BT30" i="40"/>
  <c r="CY30" i="40"/>
  <c r="AL30" i="40"/>
  <c r="BR30" i="40"/>
  <c r="CW30" i="40"/>
  <c r="AI30" i="40"/>
  <c r="BH30" i="40"/>
  <c r="CE30" i="40"/>
  <c r="AN30" i="40"/>
  <c r="AD30" i="40"/>
  <c r="AX30" i="40"/>
  <c r="BU30" i="40"/>
  <c r="BL30" i="40"/>
  <c r="CQ30" i="40"/>
  <c r="AA30" i="40"/>
  <c r="BJ30" i="40"/>
  <c r="CO30" i="40"/>
  <c r="Y30" i="40"/>
  <c r="AZ30" i="40"/>
  <c r="BW30" i="40"/>
  <c r="O21" i="40"/>
  <c r="Z22" i="14"/>
  <c r="P5" i="14" a="1"/>
  <c r="P5" i="14" s="1"/>
  <c r="Z21" i="14"/>
  <c r="N7" i="14"/>
  <c r="O7" i="14" s="1"/>
  <c r="Z16" i="14" s="1"/>
  <c r="Z23" i="14"/>
  <c r="Q5" i="14" a="1"/>
  <c r="Q5" i="14" s="1"/>
  <c r="O6" i="14"/>
  <c r="Z15" i="14" s="1"/>
  <c r="O8" i="14"/>
  <c r="Z31" i="14" s="1"/>
  <c r="O10" i="14"/>
  <c r="P10" i="14" s="1" a="1"/>
  <c r="P10" i="14" s="1"/>
  <c r="O11" i="14"/>
  <c r="Q11" i="14" s="1" a="1"/>
  <c r="Q11" i="14" s="1"/>
  <c r="O9" i="14"/>
  <c r="AA30" i="14" s="1"/>
  <c r="DB31" i="40" l="1"/>
  <c r="CD31" i="40"/>
  <c r="CP31" i="40"/>
  <c r="DA31" i="40"/>
  <c r="AE31" i="40"/>
  <c r="Z31" i="40"/>
  <c r="AX31" i="40"/>
  <c r="AL31" i="40"/>
  <c r="CU31" i="40"/>
  <c r="BY31" i="40"/>
  <c r="AV31" i="40"/>
  <c r="AR31" i="40"/>
  <c r="R31" i="40"/>
  <c r="CO31" i="40"/>
  <c r="AY31" i="40"/>
  <c r="AA31" i="40"/>
  <c r="AP31" i="40"/>
  <c r="BC31" i="40"/>
  <c r="AG31" i="40"/>
  <c r="P31" i="40"/>
  <c r="AU31" i="40"/>
  <c r="BB31" i="40"/>
  <c r="CR31" i="40"/>
  <c r="CC31" i="40"/>
  <c r="U31" i="40"/>
  <c r="AJ31" i="40"/>
  <c r="AD31" i="40"/>
  <c r="CX31" i="40"/>
  <c r="BM31" i="40"/>
  <c r="DI31" i="40"/>
  <c r="BX29" i="40"/>
  <c r="AX29" i="40"/>
  <c r="BW29" i="40"/>
  <c r="AL29" i="40"/>
  <c r="U29" i="40"/>
  <c r="CN29" i="40"/>
  <c r="CA29" i="40"/>
  <c r="CF29" i="40"/>
  <c r="AJ29" i="40"/>
  <c r="DE29" i="40"/>
  <c r="AA29" i="40"/>
  <c r="AN29" i="40"/>
  <c r="BB29" i="40"/>
  <c r="CY29" i="40"/>
  <c r="CX29" i="40"/>
  <c r="V29" i="40"/>
  <c r="T31" i="40"/>
  <c r="BP31" i="40"/>
  <c r="CM31" i="40"/>
  <c r="S31" i="40"/>
  <c r="AQ31" i="40"/>
  <c r="BS31" i="40"/>
  <c r="BZ29" i="40"/>
  <c r="AD29" i="40"/>
  <c r="AR29" i="40"/>
  <c r="BO29" i="40"/>
  <c r="CT29" i="40"/>
  <c r="CG29" i="40"/>
  <c r="BC29" i="40"/>
  <c r="DC31" i="40"/>
  <c r="AM31" i="40"/>
  <c r="BX31" i="40"/>
  <c r="BR31" i="40"/>
  <c r="CQ31" i="40"/>
  <c r="BM29" i="40"/>
  <c r="AY29" i="40"/>
  <c r="CW29" i="40"/>
  <c r="BD29" i="40"/>
  <c r="CE29" i="40"/>
  <c r="W29" i="40"/>
  <c r="BJ29" i="40"/>
  <c r="AN31" i="40"/>
  <c r="BD31" i="40"/>
  <c r="CJ31" i="40"/>
  <c r="CH31" i="40"/>
  <c r="BZ31" i="40"/>
  <c r="CV31" i="40"/>
  <c r="BY29" i="40"/>
  <c r="DF29" i="40"/>
  <c r="BI29" i="40"/>
  <c r="DG29" i="40"/>
  <c r="DI29" i="40"/>
  <c r="BQ29" i="40"/>
  <c r="CB29" i="40"/>
  <c r="AO29" i="40"/>
  <c r="AM29" i="40"/>
  <c r="AK29" i="40"/>
  <c r="BV29" i="40"/>
  <c r="AI29" i="40"/>
  <c r="DA29" i="40"/>
  <c r="AA14" i="14"/>
  <c r="AC29" i="40"/>
  <c r="CA31" i="40"/>
  <c r="BI31" i="40"/>
  <c r="BG31" i="40"/>
  <c r="CM29" i="40"/>
  <c r="O29" i="40"/>
  <c r="CJ29" i="40"/>
  <c r="AF29" i="40"/>
  <c r="CC29" i="40"/>
  <c r="DH29" i="40"/>
  <c r="BE29" i="40"/>
  <c r="S29" i="40"/>
  <c r="AW29" i="40"/>
  <c r="BF29" i="40"/>
  <c r="CV29" i="40"/>
  <c r="CI29" i="40"/>
  <c r="BN29" i="40"/>
  <c r="CS29" i="40"/>
  <c r="BT29" i="40"/>
  <c r="Q29" i="40"/>
  <c r="AB29" i="40"/>
  <c r="CH29" i="40"/>
  <c r="CK29" i="40"/>
  <c r="CP29" i="40"/>
  <c r="BH29" i="40"/>
  <c r="Y29" i="40"/>
  <c r="BG29" i="40"/>
  <c r="AS29" i="40"/>
  <c r="BA29" i="40"/>
  <c r="BL29" i="40"/>
  <c r="CO29" i="40"/>
  <c r="CR29" i="40"/>
  <c r="DD29" i="40"/>
  <c r="V31" i="40"/>
  <c r="CS31" i="40"/>
  <c r="W31" i="40"/>
  <c r="AI31" i="40"/>
  <c r="BN31" i="40"/>
  <c r="BU31" i="40"/>
  <c r="AF31" i="40"/>
  <c r="DE31" i="40"/>
  <c r="DD31" i="40"/>
  <c r="CI31" i="40"/>
  <c r="BO31" i="40"/>
  <c r="DH31" i="40"/>
  <c r="AO31" i="40"/>
  <c r="BK31" i="40"/>
  <c r="CB31" i="40"/>
  <c r="BL31" i="40"/>
  <c r="Q31" i="40"/>
  <c r="DF31" i="40"/>
  <c r="CT31" i="40"/>
  <c r="CG31" i="40"/>
  <c r="CY31" i="40"/>
  <c r="BW31" i="40"/>
  <c r="O31" i="40"/>
  <c r="AW31" i="40"/>
  <c r="AT31" i="40"/>
  <c r="BA31" i="40"/>
  <c r="BV31" i="40"/>
  <c r="CW31" i="40"/>
  <c r="AS31" i="40"/>
  <c r="AC31" i="40"/>
  <c r="BF31" i="40"/>
  <c r="AZ31" i="40"/>
  <c r="AH31" i="40"/>
  <c r="BE31" i="40"/>
  <c r="BJ31" i="40"/>
  <c r="CK31" i="40"/>
  <c r="CN31" i="40"/>
  <c r="CF31" i="40"/>
  <c r="Y31" i="40"/>
  <c r="AK31" i="40"/>
  <c r="BT31" i="40"/>
  <c r="BH31" i="40"/>
  <c r="X31" i="40"/>
  <c r="CE31" i="40"/>
  <c r="DG31" i="40"/>
  <c r="CL31" i="40"/>
  <c r="BQ31" i="40"/>
  <c r="CZ31" i="40"/>
  <c r="R29" i="40"/>
  <c r="AQ29" i="40"/>
  <c r="DB29" i="40"/>
  <c r="CL29" i="40"/>
  <c r="AE29" i="40"/>
  <c r="AZ29" i="40"/>
  <c r="AT29" i="40"/>
  <c r="AG29" i="40"/>
  <c r="CD29" i="40"/>
  <c r="BP29" i="40"/>
  <c r="AH29" i="40"/>
  <c r="BS29" i="40"/>
  <c r="CU29" i="40"/>
  <c r="CZ29" i="40"/>
  <c r="DC29" i="40"/>
  <c r="X29" i="40"/>
  <c r="BR29" i="40"/>
  <c r="CQ29" i="40"/>
  <c r="AP29" i="40"/>
  <c r="Z29" i="40"/>
  <c r="AU29" i="40"/>
  <c r="BU29" i="40"/>
  <c r="AV29" i="40"/>
  <c r="T29" i="40"/>
  <c r="Q8" i="14" a="1"/>
  <c r="Q8" i="14" s="1"/>
  <c r="DJ28" i="40"/>
  <c r="Z32" i="14"/>
  <c r="Z30" i="14"/>
  <c r="P8" i="14" a="1"/>
  <c r="P8" i="14" s="1"/>
  <c r="Z17" i="14"/>
  <c r="DJ30" i="40"/>
  <c r="R2" i="40"/>
  <c r="Z24" i="14"/>
  <c r="Z19" i="14"/>
  <c r="Z18" i="14"/>
  <c r="AA15" i="14"/>
  <c r="AA16" i="14"/>
  <c r="Z25" i="14"/>
  <c r="Z20" i="14"/>
  <c r="AA17" i="14"/>
  <c r="Z27" i="14"/>
  <c r="Z28" i="14"/>
  <c r="Z26" i="14"/>
  <c r="Z29" i="14"/>
  <c r="AA24" i="14"/>
  <c r="AA32" i="14"/>
  <c r="AA21" i="14"/>
  <c r="AA27" i="14"/>
  <c r="AA23" i="14"/>
  <c r="AA29" i="14"/>
  <c r="AA20" i="14"/>
  <c r="AA18" i="14"/>
  <c r="AA25" i="14"/>
  <c r="AA26" i="14"/>
  <c r="AA31" i="14"/>
  <c r="AA28" i="14"/>
  <c r="AA22" i="14"/>
  <c r="AA19" i="14"/>
  <c r="Q6" i="14" a="1"/>
  <c r="Q6" i="14" s="1"/>
  <c r="Q7" i="14" a="1"/>
  <c r="Q7" i="14" s="1"/>
  <c r="P9" i="14" a="1"/>
  <c r="P9" i="14" s="1"/>
  <c r="P11" i="14" a="1"/>
  <c r="P11" i="14" s="1"/>
  <c r="P7" i="14" a="1"/>
  <c r="P7" i="14" s="1"/>
  <c r="P6" i="14" a="1"/>
  <c r="P6" i="14" s="1"/>
  <c r="Q10" i="14" a="1"/>
  <c r="Q10" i="14" s="1"/>
  <c r="Q9" i="14" a="1"/>
  <c r="Q9" i="14" s="1"/>
  <c r="A28" i="40"/>
  <c r="A29" i="40"/>
  <c r="A30" i="40"/>
  <c r="A31" i="40"/>
  <c r="A6" i="4"/>
  <c r="A7" i="4"/>
  <c r="A8" i="4"/>
  <c r="A9" i="4"/>
  <c r="A10" i="4"/>
  <c r="A11" i="4"/>
  <c r="A12" i="4"/>
  <c r="A13" i="4"/>
  <c r="A14" i="4"/>
  <c r="A15" i="4"/>
  <c r="A16" i="4"/>
  <c r="A17" i="4"/>
  <c r="A18" i="4"/>
  <c r="A19" i="4"/>
  <c r="A20" i="4"/>
  <c r="A21" i="4"/>
  <c r="A22" i="4"/>
  <c r="A23" i="4"/>
  <c r="A24" i="4"/>
  <c r="A25" i="4"/>
  <c r="A26" i="4"/>
  <c r="A27" i="4"/>
  <c r="A28" i="4"/>
  <c r="A29" i="4"/>
  <c r="A30" i="4"/>
  <c r="A31" i="4"/>
  <c r="A8" i="1"/>
  <c r="A9" i="1"/>
  <c r="A10" i="1"/>
  <c r="A11" i="1"/>
  <c r="A12" i="1"/>
  <c r="A13" i="1"/>
  <c r="A14" i="1"/>
  <c r="A15" i="1"/>
  <c r="A16" i="1"/>
  <c r="A17" i="1"/>
  <c r="A18" i="1"/>
  <c r="A19" i="1"/>
  <c r="A20" i="1"/>
  <c r="A21" i="1"/>
  <c r="A22" i="1"/>
  <c r="A23" i="1"/>
  <c r="A24" i="1"/>
  <c r="A25" i="1"/>
  <c r="A26" i="1"/>
  <c r="A27" i="1"/>
  <c r="A28" i="1"/>
  <c r="A29" i="1"/>
  <c r="A30" i="1"/>
  <c r="A31" i="1"/>
  <c r="C12" i="1"/>
  <c r="C13" i="1"/>
  <c r="C14" i="1"/>
  <c r="C15" i="1"/>
  <c r="C16" i="1"/>
  <c r="C17" i="1"/>
  <c r="C18" i="1"/>
  <c r="C19" i="1"/>
  <c r="C20" i="1"/>
  <c r="C21" i="1"/>
  <c r="C22" i="1"/>
  <c r="C23" i="1"/>
  <c r="C24" i="1"/>
  <c r="C25" i="1"/>
  <c r="C26" i="1"/>
  <c r="C27" i="1"/>
  <c r="C28" i="1"/>
  <c r="C29" i="1"/>
  <c r="C30" i="1"/>
  <c r="C31" i="1"/>
  <c r="A8" i="71"/>
  <c r="A9" i="71"/>
  <c r="A10" i="71"/>
  <c r="A11" i="71"/>
  <c r="A12" i="71"/>
  <c r="A13" i="71"/>
  <c r="A14" i="71"/>
  <c r="A15" i="71"/>
  <c r="A16" i="71"/>
  <c r="A17" i="71"/>
  <c r="A18" i="71"/>
  <c r="A19" i="71"/>
  <c r="A20" i="71"/>
  <c r="A21" i="71"/>
  <c r="A22" i="71"/>
  <c r="A23" i="71"/>
  <c r="A24" i="71"/>
  <c r="A25" i="71"/>
  <c r="A26" i="71"/>
  <c r="A27" i="71"/>
  <c r="A28" i="71"/>
  <c r="A29" i="71"/>
  <c r="A30" i="71"/>
  <c r="A31" i="71"/>
  <c r="A27" i="40"/>
  <c r="A20" i="40"/>
  <c r="A21" i="40"/>
  <c r="A22" i="40"/>
  <c r="A23" i="40"/>
  <c r="A24" i="40"/>
  <c r="A25" i="40"/>
  <c r="A26" i="40"/>
  <c r="DJ29" i="40" l="1"/>
  <c r="DJ31" i="40"/>
  <c r="AB14" i="14"/>
  <c r="AC14" i="14" s="1"/>
  <c r="AB32" i="14"/>
  <c r="AC32" i="14" s="1"/>
  <c r="AB20" i="14"/>
  <c r="AC20" i="14" s="1"/>
  <c r="AB28" i="14"/>
  <c r="AC28" i="14" s="1"/>
  <c r="AB24" i="14"/>
  <c r="AC24" i="14" s="1"/>
  <c r="AB21" i="14"/>
  <c r="AC21" i="14" s="1"/>
  <c r="AB29" i="14"/>
  <c r="AC29" i="14" s="1"/>
  <c r="AB22" i="14"/>
  <c r="AC22" i="14" s="1"/>
  <c r="AB30" i="14"/>
  <c r="AC30" i="14" s="1"/>
  <c r="AB17" i="14"/>
  <c r="AC17" i="14" s="1"/>
  <c r="AB25" i="14"/>
  <c r="AC25" i="14" s="1"/>
  <c r="AB31" i="14"/>
  <c r="AC31" i="14" s="1"/>
  <c r="AB18" i="14"/>
  <c r="AC18" i="14" s="1"/>
  <c r="AB26" i="14"/>
  <c r="AC26" i="14" s="1"/>
  <c r="AB15" i="14"/>
  <c r="AC15" i="14" s="1"/>
  <c r="AB19" i="14"/>
  <c r="AC19" i="14" s="1"/>
  <c r="AB27" i="14"/>
  <c r="AC27" i="14" s="1"/>
  <c r="AB23" i="14"/>
  <c r="AC23" i="14" s="1"/>
  <c r="AB16" i="14"/>
  <c r="AC16" i="14" s="1"/>
  <c r="A3" i="71"/>
  <c r="A4" i="71"/>
  <c r="A5" i="71"/>
  <c r="A6" i="71"/>
  <c r="A7" i="71"/>
  <c r="A2" i="71"/>
  <c r="A11" i="40" l="1"/>
  <c r="A12" i="40"/>
  <c r="A13" i="40"/>
  <c r="A14" i="40"/>
  <c r="A15" i="40"/>
  <c r="A16" i="40"/>
  <c r="A17" i="40"/>
  <c r="A18" i="40"/>
  <c r="A19" i="40"/>
  <c r="A5" i="1" l="1"/>
  <c r="A6" i="1" l="1"/>
  <c r="A7" i="1"/>
  <c r="A8" i="40" l="1"/>
  <c r="A2" i="40"/>
  <c r="A3" i="40"/>
  <c r="A4" i="40"/>
  <c r="A5" i="40"/>
  <c r="A6" i="40"/>
  <c r="A7" i="40"/>
  <c r="A9" i="40"/>
  <c r="A10" i="40"/>
  <c r="A4" i="1" l="1"/>
  <c r="A5" i="4"/>
  <c r="BS15" i="40" l="1"/>
  <c r="AF15" i="40"/>
  <c r="CR15" i="40"/>
  <c r="BE15" i="40"/>
  <c r="R15" i="40"/>
  <c r="CD15" i="40"/>
  <c r="AY15" i="40"/>
  <c r="V15" i="40"/>
  <c r="CH15" i="40"/>
  <c r="BQ15" i="40"/>
  <c r="T15" i="40"/>
  <c r="BH15" i="40"/>
  <c r="AZ7" i="40"/>
  <c r="BR7" i="40"/>
  <c r="AE7" i="40"/>
  <c r="AO7" i="40"/>
  <c r="DA7" i="40"/>
  <c r="BN7" i="40"/>
  <c r="BO7" i="40"/>
  <c r="CO7" i="40"/>
  <c r="AF7" i="40"/>
  <c r="BT7" i="40"/>
  <c r="CI7" i="40"/>
  <c r="CW7" i="40"/>
  <c r="W6" i="40"/>
  <c r="CI6" i="40"/>
  <c r="AV6" i="40"/>
  <c r="Y6" i="40"/>
  <c r="CK6" i="40"/>
  <c r="AX6" i="40"/>
  <c r="S6" i="40"/>
  <c r="CE6" i="40"/>
  <c r="BH6" i="40"/>
  <c r="AC6" i="40"/>
  <c r="CO6" i="40"/>
  <c r="DC6" i="40"/>
  <c r="AD6" i="40"/>
  <c r="AT14" i="40"/>
  <c r="BC14" i="40"/>
  <c r="BF14" i="40"/>
  <c r="CD14" i="40"/>
  <c r="BW14" i="40"/>
  <c r="BM14" i="40"/>
  <c r="AO14" i="40"/>
  <c r="Q14" i="40"/>
  <c r="CX14" i="40"/>
  <c r="CK14" i="40"/>
  <c r="BR14" i="40"/>
  <c r="AR14" i="40"/>
  <c r="V19" i="40"/>
  <c r="BL19" i="40"/>
  <c r="BF19" i="40"/>
  <c r="AA19" i="40"/>
  <c r="AB19" i="40"/>
  <c r="AC19" i="40"/>
  <c r="CO19" i="40"/>
  <c r="DG19" i="40"/>
  <c r="BJ19" i="40"/>
  <c r="CE19" i="40"/>
  <c r="DA19" i="40"/>
  <c r="O15" i="40"/>
  <c r="CA15" i="40"/>
  <c r="AN15" i="40"/>
  <c r="CZ15" i="40"/>
  <c r="BM15" i="40"/>
  <c r="Z15" i="40"/>
  <c r="CL15" i="40"/>
  <c r="BG15" i="40"/>
  <c r="AD15" i="40"/>
  <c r="CP15" i="40"/>
  <c r="CW15" i="40"/>
  <c r="AZ15" i="40"/>
  <c r="BI15" i="40"/>
  <c r="BH7" i="40"/>
  <c r="BZ7" i="40"/>
  <c r="AM7" i="40"/>
  <c r="AW7" i="40"/>
  <c r="DI7" i="40"/>
  <c r="BV7" i="40"/>
  <c r="CA7" i="40"/>
  <c r="DC7" i="40"/>
  <c r="BA7" i="40"/>
  <c r="CG7" i="40"/>
  <c r="CV7" i="40"/>
  <c r="BL7" i="40"/>
  <c r="AE6" i="40"/>
  <c r="CQ6" i="40"/>
  <c r="BD6" i="40"/>
  <c r="AG6" i="40"/>
  <c r="CS6" i="40"/>
  <c r="BF6" i="40"/>
  <c r="AA6" i="40"/>
  <c r="CM6" i="40"/>
  <c r="BP6" i="40"/>
  <c r="AK6" i="40"/>
  <c r="CW6" i="40"/>
  <c r="BJ6" i="40"/>
  <c r="CP6" i="40"/>
  <c r="BB14" i="40"/>
  <c r="BK14" i="40"/>
  <c r="BN14" i="40"/>
  <c r="CL14" i="40"/>
  <c r="CE14" i="40"/>
  <c r="BX14" i="40"/>
  <c r="BA14" i="40"/>
  <c r="AC14" i="40"/>
  <c r="DF14" i="40"/>
  <c r="CS14" i="40"/>
  <c r="CZ14" i="40"/>
  <c r="CI14" i="40"/>
  <c r="R19" i="40"/>
  <c r="BT19" i="40"/>
  <c r="BN19" i="40"/>
  <c r="AI19" i="40"/>
  <c r="AJ19" i="40"/>
  <c r="AK19" i="40"/>
  <c r="CW19" i="40"/>
  <c r="AL19" i="40"/>
  <c r="CC19" i="40"/>
  <c r="CP19" i="40"/>
  <c r="AE19" i="40"/>
  <c r="AD19" i="40"/>
  <c r="CH19" i="40"/>
  <c r="BQ11" i="40"/>
  <c r="AE11" i="40"/>
  <c r="W15" i="40"/>
  <c r="CI15" i="40"/>
  <c r="AV15" i="40"/>
  <c r="DH15" i="40"/>
  <c r="BU15" i="40"/>
  <c r="AH15" i="40"/>
  <c r="CT15" i="40"/>
  <c r="BO15" i="40"/>
  <c r="AL15" i="40"/>
  <c r="CX15" i="40"/>
  <c r="AR15" i="40"/>
  <c r="CF15" i="40"/>
  <c r="CN15" i="40"/>
  <c r="V7" i="40"/>
  <c r="CH7" i="40"/>
  <c r="AU7" i="40"/>
  <c r="BE7" i="40"/>
  <c r="R7" i="40"/>
  <c r="CD7" i="40"/>
  <c r="CN7" i="40"/>
  <c r="AC7" i="40"/>
  <c r="BS7" i="40"/>
  <c r="CU7" i="40"/>
  <c r="DH7" i="40"/>
  <c r="BY7" i="40"/>
  <c r="AM6" i="40"/>
  <c r="CY6" i="40"/>
  <c r="BL6" i="40"/>
  <c r="AO6" i="40"/>
  <c r="DA6" i="40"/>
  <c r="BN6" i="40"/>
  <c r="AI6" i="40"/>
  <c r="CU6" i="40"/>
  <c r="BX6" i="40"/>
  <c r="AS6" i="40"/>
  <c r="DE6" i="40"/>
  <c r="DF6" i="40"/>
  <c r="BJ14" i="40"/>
  <c r="BS14" i="40"/>
  <c r="BV14" i="40"/>
  <c r="CT14" i="40"/>
  <c r="CM14" i="40"/>
  <c r="CF14" i="40"/>
  <c r="BO14" i="40"/>
  <c r="AQ14" i="40"/>
  <c r="U14" i="40"/>
  <c r="DA14" i="40"/>
  <c r="AF14" i="40"/>
  <c r="AS14" i="40"/>
  <c r="Z19" i="40"/>
  <c r="CB19" i="40"/>
  <c r="BV19" i="40"/>
  <c r="AQ19" i="40"/>
  <c r="AR19" i="40"/>
  <c r="AS19" i="40"/>
  <c r="DE19" i="40"/>
  <c r="BE19" i="40"/>
  <c r="CN19" i="40"/>
  <c r="CZ19" i="40"/>
  <c r="AE15" i="40"/>
  <c r="CQ15" i="40"/>
  <c r="BD15" i="40"/>
  <c r="Q15" i="40"/>
  <c r="CC15" i="40"/>
  <c r="AP15" i="40"/>
  <c r="DB15" i="40"/>
  <c r="BW15" i="40"/>
  <c r="AT15" i="40"/>
  <c r="DF15" i="40"/>
  <c r="BX15" i="40"/>
  <c r="U15" i="40"/>
  <c r="CO15" i="40"/>
  <c r="AD7" i="40"/>
  <c r="CP7" i="40"/>
  <c r="BC7" i="40"/>
  <c r="BM7" i="40"/>
  <c r="Z7" i="40"/>
  <c r="CL7" i="40"/>
  <c r="CZ7" i="40"/>
  <c r="AY7" i="40"/>
  <c r="CF7" i="40"/>
  <c r="DG7" i="40"/>
  <c r="S7" i="40"/>
  <c r="CM7" i="40"/>
  <c r="AU6" i="40"/>
  <c r="DG6" i="40"/>
  <c r="BT6" i="40"/>
  <c r="AW6" i="40"/>
  <c r="DI6" i="40"/>
  <c r="BV6" i="40"/>
  <c r="AQ6" i="40"/>
  <c r="T6" i="40"/>
  <c r="CF6" i="40"/>
  <c r="BA6" i="40"/>
  <c r="AL6" i="40"/>
  <c r="BR6" i="40"/>
  <c r="O14" i="40"/>
  <c r="R14" i="40"/>
  <c r="X14" i="40"/>
  <c r="DB14" i="40"/>
  <c r="CU14" i="40"/>
  <c r="CN14" i="40"/>
  <c r="BY14" i="40"/>
  <c r="BD14" i="40"/>
  <c r="AI14" i="40"/>
  <c r="DI14" i="40"/>
  <c r="CA14" i="40"/>
  <c r="CJ14" i="40"/>
  <c r="W19" i="40"/>
  <c r="O19" i="40"/>
  <c r="CD19" i="40"/>
  <c r="AY19" i="40"/>
  <c r="AZ19" i="40"/>
  <c r="BA19" i="40"/>
  <c r="AG19" i="40"/>
  <c r="CA19" i="40"/>
  <c r="CY19" i="40"/>
  <c r="U19" i="40"/>
  <c r="BU19" i="40"/>
  <c r="AU19" i="40"/>
  <c r="U11" i="40"/>
  <c r="CG11" i="40"/>
  <c r="AM15" i="40"/>
  <c r="CY15" i="40"/>
  <c r="BL15" i="40"/>
  <c r="Y15" i="40"/>
  <c r="CK15" i="40"/>
  <c r="AX15" i="40"/>
  <c r="S15" i="40"/>
  <c r="CE15" i="40"/>
  <c r="BB15" i="40"/>
  <c r="AJ15" i="40"/>
  <c r="DD15" i="40"/>
  <c r="BA15" i="40"/>
  <c r="T7" i="40"/>
  <c r="AL7" i="40"/>
  <c r="CX7" i="40"/>
  <c r="BK7" i="40"/>
  <c r="BU7" i="40"/>
  <c r="AH7" i="40"/>
  <c r="CT7" i="40"/>
  <c r="AA7" i="40"/>
  <c r="BQ7" i="40"/>
  <c r="CR7" i="40"/>
  <c r="P7" i="40"/>
  <c r="AN7" i="40"/>
  <c r="CY7" i="40"/>
  <c r="BC6" i="40"/>
  <c r="P6" i="40"/>
  <c r="CB6" i="40"/>
  <c r="BE6" i="40"/>
  <c r="R6" i="40"/>
  <c r="CD6" i="40"/>
  <c r="AY6" i="40"/>
  <c r="AB6" i="40"/>
  <c r="CN6" i="40"/>
  <c r="BI6" i="40"/>
  <c r="CX6" i="40"/>
  <c r="DH6" i="40"/>
  <c r="W14" i="40"/>
  <c r="Z14" i="40"/>
  <c r="AJ14" i="40"/>
  <c r="Y14" i="40"/>
  <c r="DC14" i="40"/>
  <c r="CV14" i="40"/>
  <c r="CG14" i="40"/>
  <c r="BP14" i="40"/>
  <c r="AV14" i="40"/>
  <c r="S14" i="40"/>
  <c r="DG14" i="40"/>
  <c r="BE14" i="40"/>
  <c r="AF19" i="40"/>
  <c r="Y19" i="40"/>
  <c r="CL19" i="40"/>
  <c r="BG19" i="40"/>
  <c r="BH19" i="40"/>
  <c r="BI19" i="40"/>
  <c r="BC19" i="40"/>
  <c r="CM19" i="40"/>
  <c r="DI19" i="40"/>
  <c r="AT19" i="40"/>
  <c r="CJ19" i="40"/>
  <c r="DC19" i="40"/>
  <c r="AC11" i="40"/>
  <c r="CO11" i="40"/>
  <c r="BC11" i="40"/>
  <c r="P11" i="40"/>
  <c r="CB11" i="40"/>
  <c r="AO11" i="40"/>
  <c r="DA11" i="40"/>
  <c r="BN11" i="40"/>
  <c r="BG11" i="40"/>
  <c r="BZ11" i="40"/>
  <c r="CH11" i="40"/>
  <c r="AU15" i="40"/>
  <c r="DG15" i="40"/>
  <c r="BT15" i="40"/>
  <c r="AG15" i="40"/>
  <c r="CS15" i="40"/>
  <c r="BF15" i="40"/>
  <c r="AA15" i="40"/>
  <c r="CM15" i="40"/>
  <c r="BJ15" i="40"/>
  <c r="BP15" i="40"/>
  <c r="AS15" i="40"/>
  <c r="CG15" i="40"/>
  <c r="AB7" i="40"/>
  <c r="AT7" i="40"/>
  <c r="DF7" i="40"/>
  <c r="Q7" i="40"/>
  <c r="CC7" i="40"/>
  <c r="AP7" i="40"/>
  <c r="DB7" i="40"/>
  <c r="AV7" i="40"/>
  <c r="CE7" i="40"/>
  <c r="DE7" i="40"/>
  <c r="AK7" i="40"/>
  <c r="BI7" i="40"/>
  <c r="AQ7" i="40"/>
  <c r="BK6" i="40"/>
  <c r="X6" i="40"/>
  <c r="CJ6" i="40"/>
  <c r="BM6" i="40"/>
  <c r="Z6" i="40"/>
  <c r="CL6" i="40"/>
  <c r="BG6" i="40"/>
  <c r="AJ6" i="40"/>
  <c r="CV6" i="40"/>
  <c r="BQ6" i="40"/>
  <c r="AT6" i="40"/>
  <c r="BZ6" i="40"/>
  <c r="V14" i="40"/>
  <c r="AE14" i="40"/>
  <c r="AH14" i="40"/>
  <c r="AW14" i="40"/>
  <c r="AK14" i="40"/>
  <c r="AA14" i="40"/>
  <c r="DD14" i="40"/>
  <c r="CO14" i="40"/>
  <c r="BZ14" i="40"/>
  <c r="BH14" i="40"/>
  <c r="BQ14" i="40"/>
  <c r="AG14" i="40"/>
  <c r="CR14" i="40"/>
  <c r="AN19" i="40"/>
  <c r="AH19" i="40"/>
  <c r="CT19" i="40"/>
  <c r="BO19" i="40"/>
  <c r="BP19" i="40"/>
  <c r="BQ19" i="40"/>
  <c r="BZ19" i="40"/>
  <c r="CX19" i="40"/>
  <c r="T19" i="40"/>
  <c r="BM19" i="40"/>
  <c r="CU19" i="40"/>
  <c r="AW19" i="40"/>
  <c r="AK11" i="40"/>
  <c r="BC15" i="40"/>
  <c r="P15" i="40"/>
  <c r="CB15" i="40"/>
  <c r="AO15" i="40"/>
  <c r="DA15" i="40"/>
  <c r="BN15" i="40"/>
  <c r="AI15" i="40"/>
  <c r="CU15" i="40"/>
  <c r="BR15" i="40"/>
  <c r="CV15" i="40"/>
  <c r="BY15" i="40"/>
  <c r="AB15" i="40"/>
  <c r="AJ7" i="40"/>
  <c r="BB7" i="40"/>
  <c r="O7" i="40"/>
  <c r="Y7" i="40"/>
  <c r="CK7" i="40"/>
  <c r="AX7" i="40"/>
  <c r="X7" i="40"/>
  <c r="BP7" i="40"/>
  <c r="CQ7" i="40"/>
  <c r="AI7" i="40"/>
  <c r="BG7" i="40"/>
  <c r="BX7" i="40"/>
  <c r="U7" i="40"/>
  <c r="BS6" i="40"/>
  <c r="AF6" i="40"/>
  <c r="CR6" i="40"/>
  <c r="BU6" i="40"/>
  <c r="AH6" i="40"/>
  <c r="CT6" i="40"/>
  <c r="BO6" i="40"/>
  <c r="AR6" i="40"/>
  <c r="DD6" i="40"/>
  <c r="BY6" i="40"/>
  <c r="CZ6" i="40"/>
  <c r="V6" i="40"/>
  <c r="AD14" i="40"/>
  <c r="AM14" i="40"/>
  <c r="AP14" i="40"/>
  <c r="BI14" i="40"/>
  <c r="BK15" i="40"/>
  <c r="BZ15" i="40"/>
  <c r="CS7" i="40"/>
  <c r="O6" i="40"/>
  <c r="AZ6" i="40"/>
  <c r="AZ14" i="40"/>
  <c r="CC14" i="40"/>
  <c r="BD19" i="40"/>
  <c r="S19" i="40"/>
  <c r="BK19" i="40"/>
  <c r="DD19" i="40"/>
  <c r="CW11" i="40"/>
  <c r="CA11" i="40"/>
  <c r="AV11" i="40"/>
  <c r="Q11" i="40"/>
  <c r="CK11" i="40"/>
  <c r="BF11" i="40"/>
  <c r="BO11" i="40"/>
  <c r="T11" i="40"/>
  <c r="BH11" i="40"/>
  <c r="CV11" i="40"/>
  <c r="P9" i="40"/>
  <c r="CB9" i="40"/>
  <c r="BG9" i="40"/>
  <c r="AJ9" i="40"/>
  <c r="V9" i="40"/>
  <c r="Y9" i="40"/>
  <c r="Z9" i="40"/>
  <c r="O9" i="40"/>
  <c r="DG9" i="40"/>
  <c r="CZ9" i="40"/>
  <c r="CQ9" i="40"/>
  <c r="CI9" i="40"/>
  <c r="DD9" i="40"/>
  <c r="X15" i="40"/>
  <c r="AK15" i="40"/>
  <c r="BF7" i="40"/>
  <c r="CA6" i="40"/>
  <c r="U6" i="40"/>
  <c r="AL14" i="40"/>
  <c r="P14" i="40"/>
  <c r="CY14" i="40"/>
  <c r="AP19" i="40"/>
  <c r="BY19" i="40"/>
  <c r="CF19" i="40"/>
  <c r="BR19" i="40"/>
  <c r="DE11" i="40"/>
  <c r="CI11" i="40"/>
  <c r="BD11" i="40"/>
  <c r="Y11" i="40"/>
  <c r="CS11" i="40"/>
  <c r="BV11" i="40"/>
  <c r="BW11" i="40"/>
  <c r="AZ11" i="40"/>
  <c r="CL11" i="40"/>
  <c r="AJ11" i="40"/>
  <c r="X9" i="40"/>
  <c r="CJ9" i="40"/>
  <c r="BO9" i="40"/>
  <c r="AR9" i="40"/>
  <c r="AH9" i="40"/>
  <c r="AL9" i="40"/>
  <c r="AM9" i="40"/>
  <c r="AC9" i="40"/>
  <c r="Q9" i="40"/>
  <c r="DH9" i="40"/>
  <c r="DA9" i="40"/>
  <c r="AT9" i="40"/>
  <c r="BF9" i="40"/>
  <c r="CJ15" i="40"/>
  <c r="DE15" i="40"/>
  <c r="AS7" i="40"/>
  <c r="AN6" i="40"/>
  <c r="CG6" i="40"/>
  <c r="AU14" i="40"/>
  <c r="AB14" i="40"/>
  <c r="T14" i="40"/>
  <c r="AX19" i="40"/>
  <c r="CG19" i="40"/>
  <c r="CQ19" i="40"/>
  <c r="BS19" i="40"/>
  <c r="O11" i="40"/>
  <c r="CQ11" i="40"/>
  <c r="BL11" i="40"/>
  <c r="AG11" i="40"/>
  <c r="DI11" i="40"/>
  <c r="CD11" i="40"/>
  <c r="CE11" i="40"/>
  <c r="CF11" i="40"/>
  <c r="DF11" i="40"/>
  <c r="AL11" i="40"/>
  <c r="AF9" i="40"/>
  <c r="CR9" i="40"/>
  <c r="BW9" i="40"/>
  <c r="AW15" i="40"/>
  <c r="AC15" i="40"/>
  <c r="CB7" i="40"/>
  <c r="Q6" i="40"/>
  <c r="BB6" i="40"/>
  <c r="AX14" i="40"/>
  <c r="CW14" i="40"/>
  <c r="CB14" i="40"/>
  <c r="DB19" i="40"/>
  <c r="CK19" i="40"/>
  <c r="BB19" i="40"/>
  <c r="CI19" i="40"/>
  <c r="W11" i="40"/>
  <c r="CY11" i="40"/>
  <c r="BT11" i="40"/>
  <c r="AW11" i="40"/>
  <c r="R11" i="40"/>
  <c r="S11" i="40"/>
  <c r="CM11" i="40"/>
  <c r="DB11" i="40"/>
  <c r="AD11" i="40"/>
  <c r="BP11" i="40"/>
  <c r="AN9" i="40"/>
  <c r="S9" i="40"/>
  <c r="CE9" i="40"/>
  <c r="BH9" i="40"/>
  <c r="BI9" i="40"/>
  <c r="BK9" i="40"/>
  <c r="BM9" i="40"/>
  <c r="BB9" i="40"/>
  <c r="AP9" i="40"/>
  <c r="AE9" i="40"/>
  <c r="W9" i="40"/>
  <c r="AW9" i="40"/>
  <c r="BG8" i="40"/>
  <c r="DI15" i="40"/>
  <c r="AR7" i="40"/>
  <c r="DD7" i="40"/>
  <c r="CC6" i="40"/>
  <c r="CH6" i="40"/>
  <c r="BU14" i="40"/>
  <c r="DE14" i="40"/>
  <c r="DH14" i="40"/>
  <c r="P19" i="40"/>
  <c r="CV19" i="40"/>
  <c r="DF19" i="40"/>
  <c r="AS11" i="40"/>
  <c r="AM11" i="40"/>
  <c r="DG11" i="40"/>
  <c r="CJ11" i="40"/>
  <c r="BE11" i="40"/>
  <c r="Z11" i="40"/>
  <c r="AA11" i="40"/>
  <c r="CU11" i="40"/>
  <c r="V11" i="40"/>
  <c r="BJ11" i="40"/>
  <c r="BR11" i="40"/>
  <c r="AV9" i="40"/>
  <c r="AA9" i="40"/>
  <c r="CM9" i="40"/>
  <c r="BP9" i="40"/>
  <c r="BU9" i="40"/>
  <c r="BY9" i="40"/>
  <c r="BZ9" i="40"/>
  <c r="BN9" i="40"/>
  <c r="BC9" i="40"/>
  <c r="AS9" i="40"/>
  <c r="BV9" i="40"/>
  <c r="CV9" i="40"/>
  <c r="BV15" i="40"/>
  <c r="BJ7" i="40"/>
  <c r="BD7" i="40"/>
  <c r="AP6" i="40"/>
  <c r="AY14" i="40"/>
  <c r="CH14" i="40"/>
  <c r="BG14" i="40"/>
  <c r="BW19" i="40"/>
  <c r="DH19" i="40"/>
  <c r="X19" i="40"/>
  <c r="BA11" i="40"/>
  <c r="AU11" i="40"/>
  <c r="X11" i="40"/>
  <c r="CR11" i="40"/>
  <c r="BM11" i="40"/>
  <c r="AH11" i="40"/>
  <c r="AI11" i="40"/>
  <c r="DC11" i="40"/>
  <c r="BB11" i="40"/>
  <c r="CN11" i="40"/>
  <c r="CP11" i="40"/>
  <c r="BD9" i="40"/>
  <c r="AI9" i="40"/>
  <c r="CU9" i="40"/>
  <c r="BX9" i="40"/>
  <c r="CH9" i="40"/>
  <c r="CK9" i="40"/>
  <c r="CL9" i="40"/>
  <c r="CA9" i="40"/>
  <c r="BQ9" i="40"/>
  <c r="BE9" i="40"/>
  <c r="AG9" i="40"/>
  <c r="U9" i="40"/>
  <c r="DC15" i="40"/>
  <c r="AG7" i="40"/>
  <c r="CJ7" i="40"/>
  <c r="BW6" i="40"/>
  <c r="AN14" i="40"/>
  <c r="BT14" i="40"/>
  <c r="AV19" i="40"/>
  <c r="BX19" i="40"/>
  <c r="AO19" i="40"/>
  <c r="CS19" i="40"/>
  <c r="BY11" i="40"/>
  <c r="BS11" i="40"/>
  <c r="AN11" i="40"/>
  <c r="DH11" i="40"/>
  <c r="CC11" i="40"/>
  <c r="AX11" i="40"/>
  <c r="AY11" i="40"/>
  <c r="CX11" i="40"/>
  <c r="AB11" i="40"/>
  <c r="BX11" i="40"/>
  <c r="BT9" i="40"/>
  <c r="AY9" i="40"/>
  <c r="AB9" i="40"/>
  <c r="CN9" i="40"/>
  <c r="DC9" i="40"/>
  <c r="DE9" i="40"/>
  <c r="DF9" i="40"/>
  <c r="CY9" i="40"/>
  <c r="CP9" i="40"/>
  <c r="CD9" i="40"/>
  <c r="AK9" i="40"/>
  <c r="DB9" i="40"/>
  <c r="AA8" i="40"/>
  <c r="AQ15" i="40"/>
  <c r="CQ14" i="40"/>
  <c r="BU11" i="40"/>
  <c r="CF9" i="40"/>
  <c r="CO9" i="40"/>
  <c r="BS9" i="40"/>
  <c r="BO8" i="40"/>
  <c r="AL8" i="40"/>
  <c r="CX8" i="40"/>
  <c r="BK8" i="40"/>
  <c r="AF8" i="40"/>
  <c r="AG8" i="40"/>
  <c r="BU8" i="40"/>
  <c r="BV8" i="40"/>
  <c r="BX8" i="40"/>
  <c r="CL8" i="40"/>
  <c r="CN8" i="40"/>
  <c r="BD8" i="40"/>
  <c r="CS2" i="40"/>
  <c r="AG2" i="40"/>
  <c r="DB2" i="40"/>
  <c r="DH2" i="40"/>
  <c r="AV2" i="40"/>
  <c r="CD2" i="40"/>
  <c r="CQ2" i="40"/>
  <c r="AE2" i="40"/>
  <c r="BB2" i="40"/>
  <c r="CW2" i="40"/>
  <c r="AK2" i="40"/>
  <c r="CF2" i="40"/>
  <c r="T2" i="40"/>
  <c r="AW18" i="40"/>
  <c r="DI18" i="40"/>
  <c r="BY18" i="40"/>
  <c r="AU18" i="40"/>
  <c r="AA18" i="40"/>
  <c r="AM18" i="40"/>
  <c r="AD18" i="40"/>
  <c r="T18" i="40"/>
  <c r="DB18" i="40"/>
  <c r="CR18" i="40"/>
  <c r="AR18" i="40"/>
  <c r="BO18" i="40"/>
  <c r="BW2" i="40"/>
  <c r="CZ11" i="40"/>
  <c r="CP8" i="40"/>
  <c r="BL8" i="40"/>
  <c r="BJ2" i="40"/>
  <c r="AB2" i="40"/>
  <c r="P18" i="40"/>
  <c r="CQ18" i="40"/>
  <c r="W7" i="40"/>
  <c r="Q19" i="40"/>
  <c r="AP11" i="40"/>
  <c r="AU9" i="40"/>
  <c r="AD9" i="40"/>
  <c r="BJ9" i="40"/>
  <c r="BW8" i="40"/>
  <c r="AT8" i="40"/>
  <c r="DF8" i="40"/>
  <c r="BS8" i="40"/>
  <c r="AR8" i="40"/>
  <c r="AS8" i="40"/>
  <c r="CG8" i="40"/>
  <c r="CJ8" i="40"/>
  <c r="CK8" i="40"/>
  <c r="CZ8" i="40"/>
  <c r="DA8" i="40"/>
  <c r="AC8" i="40"/>
  <c r="CK2" i="40"/>
  <c r="Y2" i="40"/>
  <c r="BF2" i="40"/>
  <c r="CZ2" i="40"/>
  <c r="AN2" i="40"/>
  <c r="CI2" i="40"/>
  <c r="W2" i="40"/>
  <c r="DF2" i="40"/>
  <c r="AT2" i="40"/>
  <c r="CO2" i="40"/>
  <c r="AC2" i="40"/>
  <c r="BX2" i="40"/>
  <c r="BE18" i="40"/>
  <c r="U18" i="40"/>
  <c r="CG18" i="40"/>
  <c r="BF18" i="40"/>
  <c r="AL18" i="40"/>
  <c r="AX18" i="40"/>
  <c r="AN18" i="40"/>
  <c r="AE18" i="40"/>
  <c r="V18" i="40"/>
  <c r="DC18" i="40"/>
  <c r="CI18" i="40"/>
  <c r="CX18" i="40"/>
  <c r="BO2" i="40"/>
  <c r="AZ9" i="40"/>
  <c r="BC8" i="40"/>
  <c r="BY8" i="40"/>
  <c r="Z2" i="40"/>
  <c r="AB18" i="40"/>
  <c r="BW7" i="40"/>
  <c r="AM19" i="40"/>
  <c r="AQ11" i="40"/>
  <c r="CT9" i="40"/>
  <c r="CC9" i="40"/>
  <c r="CE8" i="40"/>
  <c r="BB8" i="40"/>
  <c r="O8" i="40"/>
  <c r="CA8" i="40"/>
  <c r="BE8" i="40"/>
  <c r="BF8" i="40"/>
  <c r="CT8" i="40"/>
  <c r="CV8" i="40"/>
  <c r="CW8" i="40"/>
  <c r="P8" i="40"/>
  <c r="BP8" i="40"/>
  <c r="AP8" i="40"/>
  <c r="CL2" i="40"/>
  <c r="CC2" i="40"/>
  <c r="Q2" i="40"/>
  <c r="CR2" i="40"/>
  <c r="AF2" i="40"/>
  <c r="CA2" i="40"/>
  <c r="CX2" i="40"/>
  <c r="AL2" i="40"/>
  <c r="CG2" i="40"/>
  <c r="U2" i="40"/>
  <c r="BP2" i="40"/>
  <c r="BM18" i="40"/>
  <c r="AC18" i="40"/>
  <c r="CO18" i="40"/>
  <c r="BP18" i="40"/>
  <c r="AV18" i="40"/>
  <c r="BH18" i="40"/>
  <c r="AY18" i="40"/>
  <c r="AP18" i="40"/>
  <c r="AF18" i="40"/>
  <c r="AH18" i="40"/>
  <c r="DH18" i="40"/>
  <c r="W18" i="40"/>
  <c r="BG2" i="40"/>
  <c r="AY2" i="40"/>
  <c r="DC2" i="40"/>
  <c r="AI2" i="40"/>
  <c r="CP14" i="40"/>
  <c r="R8" i="40"/>
  <c r="BI8" i="40"/>
  <c r="CN2" i="40"/>
  <c r="S18" i="40"/>
  <c r="CZ18" i="40"/>
  <c r="S2" i="40"/>
  <c r="DB6" i="40"/>
  <c r="CR19" i="40"/>
  <c r="AT11" i="40"/>
  <c r="AX9" i="40"/>
  <c r="R9" i="40"/>
  <c r="CM8" i="40"/>
  <c r="BJ8" i="40"/>
  <c r="W8" i="40"/>
  <c r="CI8" i="40"/>
  <c r="BQ8" i="40"/>
  <c r="BT8" i="40"/>
  <c r="DH8" i="40"/>
  <c r="DI8" i="40"/>
  <c r="Z8" i="40"/>
  <c r="AB8" i="40"/>
  <c r="CC8" i="40"/>
  <c r="DB8" i="40"/>
  <c r="AX2" i="40"/>
  <c r="BU2" i="40"/>
  <c r="CJ2" i="40"/>
  <c r="X2" i="40"/>
  <c r="BS2" i="40"/>
  <c r="CT2" i="40"/>
  <c r="CP2" i="40"/>
  <c r="AD2" i="40"/>
  <c r="BY2" i="40"/>
  <c r="BH2" i="40"/>
  <c r="BU18" i="40"/>
  <c r="AK18" i="40"/>
  <c r="CW18" i="40"/>
  <c r="CA18" i="40"/>
  <c r="BG18" i="40"/>
  <c r="BS18" i="40"/>
  <c r="BJ18" i="40"/>
  <c r="AZ18" i="40"/>
  <c r="AQ18" i="40"/>
  <c r="BX18" i="40"/>
  <c r="AT18" i="40"/>
  <c r="BD18" i="40"/>
  <c r="AQ2" i="40"/>
  <c r="CU2" i="40"/>
  <c r="AA2" i="40"/>
  <c r="AY8" i="40"/>
  <c r="CB8" i="40"/>
  <c r="AS2" i="40"/>
  <c r="DA18" i="40"/>
  <c r="DF18" i="40"/>
  <c r="BI11" i="40"/>
  <c r="DD11" i="40"/>
  <c r="BL9" i="40"/>
  <c r="CW9" i="40"/>
  <c r="BR9" i="40"/>
  <c r="S8" i="40"/>
  <c r="CU8" i="40"/>
  <c r="BR8" i="40"/>
  <c r="AE8" i="40"/>
  <c r="CQ8" i="40"/>
  <c r="CD8" i="40"/>
  <c r="U8" i="40"/>
  <c r="X8" i="40"/>
  <c r="Y8" i="40"/>
  <c r="AN8" i="40"/>
  <c r="AO8" i="40"/>
  <c r="CF8" i="40"/>
  <c r="DE8" i="40"/>
  <c r="BM2" i="40"/>
  <c r="CB2" i="40"/>
  <c r="P2" i="40"/>
  <c r="BK2" i="40"/>
  <c r="BN2" i="40"/>
  <c r="CH2" i="40"/>
  <c r="V2" i="40"/>
  <c r="BQ2" i="40"/>
  <c r="AZ2" i="40"/>
  <c r="Q18" i="40"/>
  <c r="CC18" i="40"/>
  <c r="AS18" i="40"/>
  <c r="DE18" i="40"/>
  <c r="CL18" i="40"/>
  <c r="BR18" i="40"/>
  <c r="CD18" i="40"/>
  <c r="BT18" i="40"/>
  <c r="BK18" i="40"/>
  <c r="BB18" i="40"/>
  <c r="DD18" i="40"/>
  <c r="CJ18" i="40"/>
  <c r="BN18" i="40"/>
  <c r="AD8" i="40"/>
  <c r="CS8" i="40"/>
  <c r="AO2" i="40"/>
  <c r="CY2" i="40"/>
  <c r="AO18" i="40"/>
  <c r="CH18" i="40"/>
  <c r="BK11" i="40"/>
  <c r="AR11" i="40"/>
  <c r="AQ9" i="40"/>
  <c r="BA9" i="40"/>
  <c r="DI9" i="40"/>
  <c r="AI8" i="40"/>
  <c r="DC8" i="40"/>
  <c r="BZ8" i="40"/>
  <c r="AM8" i="40"/>
  <c r="CY8" i="40"/>
  <c r="CR8" i="40"/>
  <c r="AH8" i="40"/>
  <c r="AJ8" i="40"/>
  <c r="AK8" i="40"/>
  <c r="AZ8" i="40"/>
  <c r="BA8" i="40"/>
  <c r="CO8" i="40"/>
  <c r="BE2" i="40"/>
  <c r="BT2" i="40"/>
  <c r="BC2" i="40"/>
  <c r="BZ2" i="40"/>
  <c r="BI2" i="40"/>
  <c r="AP2" i="40"/>
  <c r="DD2" i="40"/>
  <c r="AR2" i="40"/>
  <c r="Y18" i="40"/>
  <c r="CK18" i="40"/>
  <c r="BA18" i="40"/>
  <c r="O18" i="40"/>
  <c r="CV18" i="40"/>
  <c r="CB18" i="40"/>
  <c r="CN18" i="40"/>
  <c r="CE18" i="40"/>
  <c r="BV18" i="40"/>
  <c r="BL18" i="40"/>
  <c r="AI18" i="40"/>
  <c r="BC18" i="40"/>
  <c r="CT18" i="40"/>
  <c r="AO9" i="40"/>
  <c r="T8" i="40"/>
  <c r="DA2" i="40"/>
  <c r="AM2" i="40"/>
  <c r="BQ18" i="40"/>
  <c r="X18" i="40"/>
  <c r="BL14" i="40"/>
  <c r="AF11" i="40"/>
  <c r="CT11" i="40"/>
  <c r="T9" i="40"/>
  <c r="CX9" i="40"/>
  <c r="CG9" i="40"/>
  <c r="AQ8" i="40"/>
  <c r="V8" i="40"/>
  <c r="CH8" i="40"/>
  <c r="AU8" i="40"/>
  <c r="DG8" i="40"/>
  <c r="DD8" i="40"/>
  <c r="AV8" i="40"/>
  <c r="AW8" i="40"/>
  <c r="AX8" i="40"/>
  <c r="BM8" i="40"/>
  <c r="BN8" i="40"/>
  <c r="Q8" i="40"/>
  <c r="DI2" i="40"/>
  <c r="AW2" i="40"/>
  <c r="BL2" i="40"/>
  <c r="DG2" i="40"/>
  <c r="AU2" i="40"/>
  <c r="BR2" i="40"/>
  <c r="BV2" i="40"/>
  <c r="BA2" i="40"/>
  <c r="CV2" i="40"/>
  <c r="AJ2" i="40"/>
  <c r="AG18" i="40"/>
  <c r="CS18" i="40"/>
  <c r="BI18" i="40"/>
  <c r="Z18" i="40"/>
  <c r="DG18" i="40"/>
  <c r="R18" i="40"/>
  <c r="CY18" i="40"/>
  <c r="CP18" i="40"/>
  <c r="CF18" i="40"/>
  <c r="BW18" i="40"/>
  <c r="BZ18" i="40"/>
  <c r="CM18" i="40"/>
  <c r="CU18" i="40"/>
  <c r="CM2" i="40"/>
  <c r="CS9" i="40"/>
  <c r="BH8" i="40"/>
  <c r="BD2" i="40"/>
  <c r="DE2" i="40"/>
  <c r="AJ18" i="40"/>
  <c r="AH2" i="40"/>
  <c r="CE2" i="40"/>
  <c r="AU21" i="40"/>
  <c r="CE21" i="40"/>
  <c r="AG21" i="40"/>
  <c r="AS21" i="40"/>
  <c r="AI21" i="40"/>
  <c r="R21" i="40"/>
  <c r="CZ21" i="40"/>
  <c r="CB21" i="40"/>
  <c r="Q21" i="40"/>
  <c r="Q23" i="40"/>
  <c r="Z23" i="40"/>
  <c r="BL23" i="40"/>
  <c r="CS23" i="40"/>
  <c r="AR23" i="40"/>
  <c r="CE23" i="40"/>
  <c r="U26" i="40"/>
  <c r="AL26" i="40"/>
  <c r="BD26" i="40"/>
  <c r="Q26" i="40"/>
  <c r="AB26" i="40"/>
  <c r="CN26" i="40"/>
  <c r="CT26" i="40"/>
  <c r="DF26" i="40"/>
  <c r="AH26" i="40"/>
  <c r="AI26" i="40"/>
  <c r="BG26" i="40"/>
  <c r="CS26" i="40"/>
  <c r="W26" i="40"/>
  <c r="BI27" i="40"/>
  <c r="Y27" i="40"/>
  <c r="CK27" i="40"/>
  <c r="BK27" i="40"/>
  <c r="BB27" i="40"/>
  <c r="AR27" i="40"/>
  <c r="AI27" i="40"/>
  <c r="O27" i="40"/>
  <c r="CV27" i="40"/>
  <c r="CB27" i="40"/>
  <c r="AX27" i="40"/>
  <c r="BJ27" i="40"/>
  <c r="Z5" i="40"/>
  <c r="CL5" i="40"/>
  <c r="BG5" i="40"/>
  <c r="AB5" i="40"/>
  <c r="CN5" i="40"/>
  <c r="BI5" i="40"/>
  <c r="AD5" i="40"/>
  <c r="CP5" i="40"/>
  <c r="BC5" i="40"/>
  <c r="P5" i="40"/>
  <c r="CB5" i="40"/>
  <c r="Y5" i="40"/>
  <c r="BE5" i="40"/>
  <c r="BN12" i="40"/>
  <c r="AR12" i="40"/>
  <c r="DD12" i="40"/>
  <c r="BY12" i="40"/>
  <c r="AT12" i="40"/>
  <c r="X12" i="40"/>
  <c r="CJ12" i="40"/>
  <c r="BS21" i="40"/>
  <c r="CP21" i="40"/>
  <c r="AQ21" i="40"/>
  <c r="BD21" i="40"/>
  <c r="AT21" i="40"/>
  <c r="AC21" i="40"/>
  <c r="Z21" i="40"/>
  <c r="AL21" i="40"/>
  <c r="BF21" i="40"/>
  <c r="X23" i="40"/>
  <c r="BK23" i="40"/>
  <c r="CR23" i="40"/>
  <c r="AC23" i="40"/>
  <c r="BY23" i="40"/>
  <c r="BG23" i="40"/>
  <c r="AC26" i="40"/>
  <c r="AT26" i="40"/>
  <c r="BL26" i="40"/>
  <c r="Y26" i="40"/>
  <c r="AJ26" i="40"/>
  <c r="CV26" i="40"/>
  <c r="DE26" i="40"/>
  <c r="AE26" i="40"/>
  <c r="BC26" i="40"/>
  <c r="BF26" i="40"/>
  <c r="BU26" i="40"/>
  <c r="BJ26" i="40"/>
  <c r="CG26" i="40"/>
  <c r="BQ27" i="40"/>
  <c r="AG27" i="40"/>
  <c r="CS27" i="40"/>
  <c r="BV27" i="40"/>
  <c r="BL27" i="40"/>
  <c r="BC27" i="40"/>
  <c r="AT27" i="40"/>
  <c r="Z27" i="40"/>
  <c r="DG27" i="40"/>
  <c r="CM27" i="40"/>
  <c r="CN27" i="40"/>
  <c r="CZ27" i="40"/>
  <c r="AH5" i="40"/>
  <c r="CT5" i="40"/>
  <c r="BO5" i="40"/>
  <c r="AJ5" i="40"/>
  <c r="CV5" i="40"/>
  <c r="BQ5" i="40"/>
  <c r="AL5" i="40"/>
  <c r="CX5" i="40"/>
  <c r="BK5" i="40"/>
  <c r="X5" i="40"/>
  <c r="CJ5" i="40"/>
  <c r="CK5" i="40"/>
  <c r="BM5" i="40"/>
  <c r="BV12" i="40"/>
  <c r="AZ12" i="40"/>
  <c r="U12" i="40"/>
  <c r="CG12" i="40"/>
  <c r="BB12" i="40"/>
  <c r="AF12" i="40"/>
  <c r="CR12" i="40"/>
  <c r="AA12" i="40"/>
  <c r="CQ12" i="40"/>
  <c r="AI12" i="40"/>
  <c r="CI12" i="40"/>
  <c r="Q12" i="40"/>
  <c r="AW13" i="40"/>
  <c r="DI13" i="40"/>
  <c r="BV13" i="40"/>
  <c r="AS13" i="40"/>
  <c r="DE13" i="40"/>
  <c r="DF13" i="40"/>
  <c r="DG13" i="40"/>
  <c r="DH13" i="40"/>
  <c r="AA13" i="40"/>
  <c r="AE13" i="40"/>
  <c r="BO13" i="40"/>
  <c r="CN13" i="40"/>
  <c r="AR13" i="40"/>
  <c r="AQ13" i="40"/>
  <c r="DA13" i="40"/>
  <c r="CX13" i="40"/>
  <c r="CA21" i="40"/>
  <c r="AF21" i="40"/>
  <c r="BB21" i="40"/>
  <c r="BN21" i="40"/>
  <c r="BE21" i="40"/>
  <c r="AN21" i="40"/>
  <c r="BQ21" i="40"/>
  <c r="CC21" i="40"/>
  <c r="BG21" i="40"/>
  <c r="AS23" i="40"/>
  <c r="CA23" i="40"/>
  <c r="DH23" i="40"/>
  <c r="AX23" i="40"/>
  <c r="CO23" i="40"/>
  <c r="U23" i="40"/>
  <c r="AK26" i="40"/>
  <c r="BB26" i="40"/>
  <c r="BT26" i="40"/>
  <c r="AG26" i="40"/>
  <c r="AR26" i="40"/>
  <c r="DD26" i="40"/>
  <c r="AA26" i="40"/>
  <c r="AY26" i="40"/>
  <c r="BR26" i="40"/>
  <c r="BS26" i="40"/>
  <c r="CE26" i="40"/>
  <c r="DB26" i="40"/>
  <c r="CH26" i="40"/>
  <c r="BY27" i="40"/>
  <c r="AO27" i="40"/>
  <c r="DA27" i="40"/>
  <c r="CF27" i="40"/>
  <c r="BW27" i="40"/>
  <c r="BN27" i="40"/>
  <c r="BD27" i="40"/>
  <c r="AJ27" i="40"/>
  <c r="P27" i="40"/>
  <c r="CX27" i="40"/>
  <c r="AY27" i="40"/>
  <c r="AD27" i="40"/>
  <c r="AP5" i="40"/>
  <c r="DB5" i="40"/>
  <c r="BW5" i="40"/>
  <c r="AR5" i="40"/>
  <c r="DD5" i="40"/>
  <c r="BY5" i="40"/>
  <c r="AT5" i="40"/>
  <c r="DF5" i="40"/>
  <c r="BS5" i="40"/>
  <c r="AF5" i="40"/>
  <c r="CR5" i="40"/>
  <c r="AG5" i="40"/>
  <c r="R12" i="40"/>
  <c r="CD12" i="40"/>
  <c r="BH12" i="40"/>
  <c r="AC12" i="40"/>
  <c r="CO12" i="40"/>
  <c r="BJ12" i="40"/>
  <c r="AN12" i="40"/>
  <c r="CZ12" i="40"/>
  <c r="AW12" i="40"/>
  <c r="DF12" i="40"/>
  <c r="BE12" i="40"/>
  <c r="DA12" i="40"/>
  <c r="CY12" i="40"/>
  <c r="BE13" i="40"/>
  <c r="R13" i="40"/>
  <c r="CD13" i="40"/>
  <c r="BA13" i="40"/>
  <c r="T13" i="40"/>
  <c r="V13" i="40"/>
  <c r="W13" i="40"/>
  <c r="X13" i="40"/>
  <c r="AM13" i="40"/>
  <c r="P13" i="40"/>
  <c r="CE12" i="40"/>
  <c r="CU13" i="40"/>
  <c r="AV21" i="40"/>
  <c r="CW21" i="40"/>
  <c r="BB23" i="40"/>
  <c r="CI23" i="40"/>
  <c r="R23" i="40"/>
  <c r="BF23" i="40"/>
  <c r="CW23" i="40"/>
  <c r="BH23" i="40"/>
  <c r="AS26" i="40"/>
  <c r="P26" i="40"/>
  <c r="CB26" i="40"/>
  <c r="AO26" i="40"/>
  <c r="AZ26" i="40"/>
  <c r="Z26" i="40"/>
  <c r="AX26" i="40"/>
  <c r="BQ26" i="40"/>
  <c r="CC26" i="40"/>
  <c r="CD26" i="40"/>
  <c r="CP26" i="40"/>
  <c r="BK26" i="40"/>
  <c r="U27" i="40"/>
  <c r="CG27" i="40"/>
  <c r="AW27" i="40"/>
  <c r="DI27" i="40"/>
  <c r="CQ27" i="40"/>
  <c r="CH27" i="40"/>
  <c r="BX27" i="40"/>
  <c r="BO27" i="40"/>
  <c r="AU27" i="40"/>
  <c r="AA27" i="40"/>
  <c r="DH27" i="40"/>
  <c r="CP27" i="40"/>
  <c r="BS27" i="40"/>
  <c r="AX5" i="40"/>
  <c r="S5" i="40"/>
  <c r="CE5" i="40"/>
  <c r="AZ5" i="40"/>
  <c r="U5" i="40"/>
  <c r="CG5" i="40"/>
  <c r="BB5" i="40"/>
  <c r="O5" i="40"/>
  <c r="CA5" i="40"/>
  <c r="AN5" i="40"/>
  <c r="CZ5" i="40"/>
  <c r="CS5" i="40"/>
  <c r="Z12" i="40"/>
  <c r="CL12" i="40"/>
  <c r="BP12" i="40"/>
  <c r="AK12" i="40"/>
  <c r="CW12" i="40"/>
  <c r="BR12" i="40"/>
  <c r="AV12" i="40"/>
  <c r="DH12" i="40"/>
  <c r="BS12" i="40"/>
  <c r="AG12" i="40"/>
  <c r="CA12" i="40"/>
  <c r="AM12" i="40"/>
  <c r="S12" i="40"/>
  <c r="BM13" i="40"/>
  <c r="Z13" i="40"/>
  <c r="CL13" i="40"/>
  <c r="BI13" i="40"/>
  <c r="AF13" i="40"/>
  <c r="AI13" i="40"/>
  <c r="AJ13" i="40"/>
  <c r="AL13" i="40"/>
  <c r="AZ13" i="40"/>
  <c r="BD13" i="40"/>
  <c r="BP13" i="40"/>
  <c r="CP13" i="40"/>
  <c r="BC13" i="40"/>
  <c r="AD13" i="40"/>
  <c r="DD13" i="40"/>
  <c r="O12" i="40"/>
  <c r="CW13" i="40"/>
  <c r="AN13" i="40"/>
  <c r="CX21" i="40"/>
  <c r="BJ23" i="40"/>
  <c r="CQ23" i="40"/>
  <c r="AB23" i="40"/>
  <c r="BN23" i="40"/>
  <c r="DE23" i="40"/>
  <c r="CN23" i="40"/>
  <c r="BA26" i="40"/>
  <c r="X26" i="40"/>
  <c r="CJ26" i="40"/>
  <c r="AW26" i="40"/>
  <c r="BH26" i="40"/>
  <c r="AU26" i="40"/>
  <c r="BO26" i="40"/>
  <c r="CA26" i="40"/>
  <c r="CM26" i="40"/>
  <c r="CO26" i="40"/>
  <c r="DA26" i="40"/>
  <c r="DC26" i="40"/>
  <c r="AC27" i="40"/>
  <c r="CO27" i="40"/>
  <c r="BE27" i="40"/>
  <c r="T27" i="40"/>
  <c r="DB27" i="40"/>
  <c r="CR27" i="40"/>
  <c r="CI27" i="40"/>
  <c r="BZ27" i="40"/>
  <c r="BF27" i="40"/>
  <c r="AL27" i="40"/>
  <c r="AM27" i="40"/>
  <c r="R27" i="40"/>
  <c r="BT27" i="40"/>
  <c r="BF5" i="40"/>
  <c r="AA5" i="40"/>
  <c r="CM5" i="40"/>
  <c r="BH5" i="40"/>
  <c r="AC5" i="40"/>
  <c r="CO5" i="40"/>
  <c r="BJ5" i="40"/>
  <c r="W5" i="40"/>
  <c r="CI5" i="40"/>
  <c r="AV5" i="40"/>
  <c r="DH5" i="40"/>
  <c r="AO5" i="40"/>
  <c r="AH12" i="40"/>
  <c r="CT12" i="40"/>
  <c r="BX12" i="40"/>
  <c r="AS12" i="40"/>
  <c r="DE12" i="40"/>
  <c r="BZ12" i="40"/>
  <c r="BD12" i="40"/>
  <c r="Y12" i="40"/>
  <c r="CM12" i="40"/>
  <c r="BC12" i="40"/>
  <c r="CU12" i="40"/>
  <c r="AO12" i="40"/>
  <c r="CX12" i="40"/>
  <c r="BU13" i="40"/>
  <c r="AH13" i="40"/>
  <c r="CT13" i="40"/>
  <c r="BQ13" i="40"/>
  <c r="AT13" i="40"/>
  <c r="AU13" i="40"/>
  <c r="AV13" i="40"/>
  <c r="AY13" i="40"/>
  <c r="BL13" i="40"/>
  <c r="BR13" i="40"/>
  <c r="AB13" i="40"/>
  <c r="BB13" i="40"/>
  <c r="BX13" i="40"/>
  <c r="CZ13" i="40"/>
  <c r="CB13" i="40"/>
  <c r="BM12" i="40"/>
  <c r="CR13" i="40"/>
  <c r="AW21" i="40"/>
  <c r="V23" i="40"/>
  <c r="CP23" i="40"/>
  <c r="AA23" i="40"/>
  <c r="BM23" i="40"/>
  <c r="CT23" i="40"/>
  <c r="AQ23" i="40"/>
  <c r="AF23" i="40"/>
  <c r="BI26" i="40"/>
  <c r="AF26" i="40"/>
  <c r="CR26" i="40"/>
  <c r="BE26" i="40"/>
  <c r="BP26" i="40"/>
  <c r="BN26" i="40"/>
  <c r="BZ26" i="40"/>
  <c r="CL26" i="40"/>
  <c r="CX26" i="40"/>
  <c r="CY26" i="40"/>
  <c r="AP26" i="40"/>
  <c r="BV26" i="40"/>
  <c r="AK27" i="40"/>
  <c r="CW27" i="40"/>
  <c r="BM27" i="40"/>
  <c r="AE27" i="40"/>
  <c r="V27" i="40"/>
  <c r="DC27" i="40"/>
  <c r="CT27" i="40"/>
  <c r="CJ27" i="40"/>
  <c r="BP27" i="40"/>
  <c r="AV27" i="40"/>
  <c r="CD27" i="40"/>
  <c r="BH27" i="40"/>
  <c r="AB27" i="40"/>
  <c r="BN5" i="40"/>
  <c r="AI5" i="40"/>
  <c r="CU5" i="40"/>
  <c r="BP5" i="40"/>
  <c r="AK5" i="40"/>
  <c r="CW5" i="40"/>
  <c r="BR5" i="40"/>
  <c r="AE5" i="40"/>
  <c r="CQ5" i="40"/>
  <c r="BD5" i="40"/>
  <c r="BU5" i="40"/>
  <c r="DA5" i="40"/>
  <c r="AP12" i="40"/>
  <c r="T12" i="40"/>
  <c r="CF12" i="40"/>
  <c r="BA12" i="40"/>
  <c r="V12" i="40"/>
  <c r="CH12" i="40"/>
  <c r="BL12" i="40"/>
  <c r="AU12" i="40"/>
  <c r="DC12" i="40"/>
  <c r="BW12" i="40"/>
  <c r="DI12" i="40"/>
  <c r="BG12" i="40"/>
  <c r="Q13" i="40"/>
  <c r="CC13" i="40"/>
  <c r="AP13" i="40"/>
  <c r="DB13" i="40"/>
  <c r="BY13" i="40"/>
  <c r="BG13" i="40"/>
  <c r="BH13" i="40"/>
  <c r="BJ13" i="40"/>
  <c r="BK13" i="40"/>
  <c r="BZ13" i="40"/>
  <c r="CE13" i="40"/>
  <c r="CA13" i="40"/>
  <c r="CQ13" i="40"/>
  <c r="CJ13" i="40"/>
  <c r="DB12" i="40"/>
  <c r="BN13" i="40"/>
  <c r="S13" i="40"/>
  <c r="CU21" i="40"/>
  <c r="CD21" i="40"/>
  <c r="DI21" i="40"/>
  <c r="CM21" i="40"/>
  <c r="AL23" i="40"/>
  <c r="DF23" i="40"/>
  <c r="AV23" i="40"/>
  <c r="CC23" i="40"/>
  <c r="W23" i="40"/>
  <c r="DD23" i="40"/>
  <c r="BO23" i="40"/>
  <c r="V26" i="40"/>
  <c r="AN26" i="40"/>
  <c r="CZ26" i="40"/>
  <c r="BM26" i="40"/>
  <c r="BX26" i="40"/>
  <c r="BY26" i="40"/>
  <c r="CK26" i="40"/>
  <c r="CW26" i="40"/>
  <c r="DI26" i="40"/>
  <c r="R26" i="40"/>
  <c r="CQ26" i="40"/>
  <c r="BW26" i="40"/>
  <c r="AS27" i="40"/>
  <c r="DE27" i="40"/>
  <c r="BU27" i="40"/>
  <c r="AP27" i="40"/>
  <c r="AF27" i="40"/>
  <c r="W27" i="40"/>
  <c r="DD27" i="40"/>
  <c r="CU27" i="40"/>
  <c r="CA27" i="40"/>
  <c r="BG27" i="40"/>
  <c r="AN27" i="40"/>
  <c r="CY27" i="40"/>
  <c r="BV5" i="40"/>
  <c r="AQ5" i="40"/>
  <c r="DC5" i="40"/>
  <c r="BX5" i="40"/>
  <c r="AS5" i="40"/>
  <c r="DE5" i="40"/>
  <c r="BZ5" i="40"/>
  <c r="AM5" i="40"/>
  <c r="CY5" i="40"/>
  <c r="BL5" i="40"/>
  <c r="Q5" i="40"/>
  <c r="AW5" i="40"/>
  <c r="AX12" i="40"/>
  <c r="AB12" i="40"/>
  <c r="CN12" i="40"/>
  <c r="BI12" i="40"/>
  <c r="AD12" i="40"/>
  <c r="CP12" i="40"/>
  <c r="BT12" i="40"/>
  <c r="BO12" i="40"/>
  <c r="AE12" i="40"/>
  <c r="CS12" i="40"/>
  <c r="W12" i="40"/>
  <c r="BK12" i="40"/>
  <c r="Y13" i="40"/>
  <c r="CK13" i="40"/>
  <c r="AX13" i="40"/>
  <c r="U13" i="40"/>
  <c r="CG13" i="40"/>
  <c r="BS13" i="40"/>
  <c r="BT13" i="40"/>
  <c r="BW13" i="40"/>
  <c r="CM13" i="40"/>
  <c r="CI13" i="40"/>
  <c r="DC13" i="40"/>
  <c r="AO13" i="40"/>
  <c r="CV13" i="40"/>
  <c r="V21" i="40"/>
  <c r="AH21" i="40"/>
  <c r="Y21" i="40"/>
  <c r="DF21" i="40"/>
  <c r="CO21" i="40"/>
  <c r="AK21" i="40"/>
  <c r="P21" i="40"/>
  <c r="AT23" i="40"/>
  <c r="O23" i="40"/>
  <c r="BD23" i="40"/>
  <c r="CK23" i="40"/>
  <c r="AH23" i="40"/>
  <c r="AY23" i="40"/>
  <c r="AD26" i="40"/>
  <c r="AV26" i="40"/>
  <c r="DH26" i="40"/>
  <c r="T26" i="40"/>
  <c r="CF26" i="40"/>
  <c r="CI26" i="40"/>
  <c r="CU26" i="40"/>
  <c r="DG26" i="40"/>
  <c r="O26" i="40"/>
  <c r="AM26" i="40"/>
  <c r="AQ26" i="40"/>
  <c r="S26" i="40"/>
  <c r="BA27" i="40"/>
  <c r="Q27" i="40"/>
  <c r="CC27" i="40"/>
  <c r="AZ27" i="40"/>
  <c r="AQ27" i="40"/>
  <c r="AH27" i="40"/>
  <c r="X27" i="40"/>
  <c r="DF27" i="40"/>
  <c r="CL27" i="40"/>
  <c r="BR27" i="40"/>
  <c r="CE27" i="40"/>
  <c r="S27" i="40"/>
  <c r="R5" i="40"/>
  <c r="CD5" i="40"/>
  <c r="AY5" i="40"/>
  <c r="T5" i="40"/>
  <c r="CF5" i="40"/>
  <c r="BA5" i="40"/>
  <c r="V5" i="40"/>
  <c r="CH5" i="40"/>
  <c r="AU5" i="40"/>
  <c r="DG5" i="40"/>
  <c r="BT5" i="40"/>
  <c r="CC5" i="40"/>
  <c r="DI5" i="40"/>
  <c r="BF12" i="40"/>
  <c r="AJ12" i="40"/>
  <c r="CV12" i="40"/>
  <c r="BQ12" i="40"/>
  <c r="AL12" i="40"/>
  <c r="P12" i="40"/>
  <c r="CB12" i="40"/>
  <c r="CK12" i="40"/>
  <c r="AY12" i="40"/>
  <c r="DG12" i="40"/>
  <c r="AQ12" i="40"/>
  <c r="CC12" i="40"/>
  <c r="AG13" i="40"/>
  <c r="CS13" i="40"/>
  <c r="BF13" i="40"/>
  <c r="AC13" i="40"/>
  <c r="CO13" i="40"/>
  <c r="CF13" i="40"/>
  <c r="CH13" i="40"/>
  <c r="CY13" i="40"/>
  <c r="BU12" i="40"/>
  <c r="AK13" i="40"/>
  <c r="O13" i="40"/>
  <c r="BX21" i="40"/>
  <c r="BR21" i="40"/>
  <c r="X3" i="40"/>
  <c r="AS3" i="40"/>
  <c r="R3" i="40"/>
  <c r="AE3" i="40"/>
  <c r="AB3" i="40"/>
  <c r="BU3" i="40"/>
  <c r="CX3" i="40"/>
  <c r="AR3" i="40"/>
  <c r="CK3" i="40"/>
  <c r="O3" i="40"/>
  <c r="CU3" i="40"/>
  <c r="BJ3" i="40"/>
  <c r="BH3" i="40"/>
  <c r="BW21" i="40"/>
  <c r="X4" i="40"/>
  <c r="BY4" i="40"/>
  <c r="CD4" i="40"/>
  <c r="CA4" i="40"/>
  <c r="CN4" i="40"/>
  <c r="BU4" i="40"/>
  <c r="BR4" i="40"/>
  <c r="BW4" i="40"/>
  <c r="BL4" i="40"/>
  <c r="V4" i="40"/>
  <c r="AA4" i="40"/>
  <c r="DA4" i="40"/>
  <c r="AX21" i="40"/>
  <c r="P17" i="40"/>
  <c r="AW17" i="40"/>
  <c r="BV17" i="40"/>
  <c r="AF17" i="40"/>
  <c r="BF17" i="40"/>
  <c r="CQ17" i="40"/>
  <c r="AV17" i="40"/>
  <c r="BG17" i="40"/>
  <c r="AD17" i="40"/>
  <c r="BH17" i="40"/>
  <c r="AT17" i="40"/>
  <c r="BL17" i="40"/>
  <c r="AQ17" i="40"/>
  <c r="CW16" i="40"/>
  <c r="V16" i="40"/>
  <c r="CC16" i="40"/>
  <c r="P16" i="40"/>
  <c r="X16" i="40"/>
  <c r="U16" i="40"/>
  <c r="CS16" i="40"/>
  <c r="BN16" i="40"/>
  <c r="BL16" i="40"/>
  <c r="CR16" i="40"/>
  <c r="DC16" i="40"/>
  <c r="BY16" i="40"/>
  <c r="CL10" i="40"/>
  <c r="AG10" i="40"/>
  <c r="BQ10" i="40"/>
  <c r="AP10" i="40"/>
  <c r="Y10" i="40"/>
  <c r="AZ10" i="40"/>
  <c r="AF10" i="40"/>
  <c r="BJ10" i="40"/>
  <c r="AI10" i="40"/>
  <c r="CA10" i="40"/>
  <c r="V10" i="40"/>
  <c r="AV10" i="40"/>
  <c r="DG10" i="40"/>
  <c r="DB23" i="40"/>
  <c r="AD23" i="40"/>
  <c r="CJ23" i="40"/>
  <c r="BI23" i="40"/>
  <c r="AG23" i="40"/>
  <c r="DA23" i="40"/>
  <c r="CS21" i="40"/>
  <c r="CR21" i="40"/>
  <c r="CQ21" i="40"/>
  <c r="CR20" i="40"/>
  <c r="BJ21" i="40"/>
  <c r="BT21" i="40"/>
  <c r="CJ3" i="40"/>
  <c r="DE3" i="40"/>
  <c r="CD3" i="40"/>
  <c r="BS3" i="40"/>
  <c r="CN3" i="40"/>
  <c r="AH3" i="40"/>
  <c r="AM3" i="40"/>
  <c r="DD3" i="40"/>
  <c r="AX3" i="40"/>
  <c r="AU3" i="40"/>
  <c r="BP3" i="40"/>
  <c r="CS3" i="40"/>
  <c r="AC3" i="40"/>
  <c r="BA21" i="40"/>
  <c r="CJ4" i="40"/>
  <c r="AT4" i="40"/>
  <c r="AY4" i="40"/>
  <c r="AN4" i="40"/>
  <c r="AC4" i="40"/>
  <c r="AH4" i="40"/>
  <c r="AE4" i="40"/>
  <c r="BH4" i="40"/>
  <c r="Y4" i="40"/>
  <c r="CH4" i="40"/>
  <c r="CM4" i="40"/>
  <c r="BI4" i="40"/>
  <c r="BO21" i="40"/>
  <c r="CB17" i="40"/>
  <c r="DG17" i="40"/>
  <c r="BW17" i="40"/>
  <c r="CR17" i="40"/>
  <c r="CC17" i="40"/>
  <c r="CS17" i="40"/>
  <c r="DH17" i="40"/>
  <c r="CA17" i="40"/>
  <c r="AE17" i="40"/>
  <c r="AC17" i="40"/>
  <c r="CL17" i="40"/>
  <c r="V17" i="40"/>
  <c r="O20" i="40"/>
  <c r="BR16" i="40"/>
  <c r="CH16" i="40"/>
  <c r="CL16" i="40"/>
  <c r="CB16" i="40"/>
  <c r="CJ16" i="40"/>
  <c r="CG16" i="40"/>
  <c r="BV16" i="40"/>
  <c r="BZ16" i="40"/>
  <c r="CE16" i="40"/>
  <c r="CM16" i="40"/>
  <c r="Q16" i="40"/>
  <c r="CI16" i="40"/>
  <c r="BG10" i="40"/>
  <c r="AO10" i="40"/>
  <c r="AL10" i="40"/>
  <c r="DB10" i="40"/>
  <c r="CS10" i="40"/>
  <c r="U10" i="40"/>
  <c r="CR10" i="40"/>
  <c r="AW10" i="40"/>
  <c r="CU10" i="40"/>
  <c r="BD10" i="40"/>
  <c r="CH10" i="40"/>
  <c r="BZ10" i="40"/>
  <c r="BP21" i="40"/>
  <c r="AN23" i="40"/>
  <c r="AE23" i="40"/>
  <c r="P23" i="40"/>
  <c r="CD23" i="40"/>
  <c r="CY21" i="40"/>
  <c r="AM23" i="40"/>
  <c r="DB21" i="40"/>
  <c r="DA21" i="40"/>
  <c r="AE21" i="40"/>
  <c r="CT20" i="40"/>
  <c r="BE20" i="40"/>
  <c r="BW20" i="40"/>
  <c r="R20" i="40"/>
  <c r="AM21" i="40"/>
  <c r="CK21" i="40"/>
  <c r="AW3" i="40"/>
  <c r="BZ3" i="40"/>
  <c r="AY3" i="40"/>
  <c r="AN3" i="40"/>
  <c r="BI3" i="40"/>
  <c r="CT3" i="40"/>
  <c r="BD3" i="40"/>
  <c r="BY3" i="40"/>
  <c r="S3" i="40"/>
  <c r="P3" i="40"/>
  <c r="AK3" i="40"/>
  <c r="CA3" i="40"/>
  <c r="CO3" i="40"/>
  <c r="DG21" i="40"/>
  <c r="AW4" i="40"/>
  <c r="DF4" i="40"/>
  <c r="AR4" i="40"/>
  <c r="CZ4" i="40"/>
  <c r="CO4" i="40"/>
  <c r="CT4" i="40"/>
  <c r="CQ4" i="40"/>
  <c r="CV4" i="40"/>
  <c r="CK4" i="40"/>
  <c r="AU4" i="40"/>
  <c r="BX4" i="40"/>
  <c r="BN4" i="40"/>
  <c r="BY21" i="40"/>
  <c r="BI17" i="40"/>
  <c r="S17" i="40"/>
  <c r="BY17" i="40"/>
  <c r="CD17" i="40"/>
  <c r="AB17" i="40"/>
  <c r="CT17" i="40"/>
  <c r="CY17" i="40"/>
  <c r="Q17" i="40"/>
  <c r="AH17" i="40"/>
  <c r="BT17" i="40"/>
  <c r="BQ17" i="40"/>
  <c r="AM17" i="40"/>
  <c r="BH16" i="40"/>
  <c r="AE16" i="40"/>
  <c r="AU16" i="40"/>
  <c r="AB16" i="40"/>
  <c r="AJ16" i="40"/>
  <c r="AY16" i="40"/>
  <c r="BB16" i="40"/>
  <c r="CD16" i="40"/>
  <c r="AV16" i="40"/>
  <c r="AP16" i="40"/>
  <c r="DB16" i="40"/>
  <c r="CY16" i="40"/>
  <c r="AA16" i="40"/>
  <c r="AB10" i="40"/>
  <c r="BT10" i="40"/>
  <c r="CX10" i="40"/>
  <c r="BW10" i="40"/>
  <c r="BU10" i="40"/>
  <c r="CG10" i="40"/>
  <c r="BF10" i="40"/>
  <c r="CK10" i="40"/>
  <c r="BP10" i="40"/>
  <c r="R10" i="40"/>
  <c r="W10" i="40"/>
  <c r="DC10" i="40"/>
  <c r="BH21" i="40"/>
  <c r="BU23" i="40"/>
  <c r="T23" i="40"/>
  <c r="BC23" i="40"/>
  <c r="DI23" i="40"/>
  <c r="DD21" i="40"/>
  <c r="BT23" i="40"/>
  <c r="U21" i="40"/>
  <c r="S21" i="40"/>
  <c r="AV20" i="40"/>
  <c r="DI20" i="40"/>
  <c r="BO20" i="40"/>
  <c r="CN20" i="40"/>
  <c r="BC20" i="40"/>
  <c r="AS20" i="40"/>
  <c r="BR20" i="40"/>
  <c r="AM20" i="40"/>
  <c r="DE20" i="40"/>
  <c r="AN20" i="40"/>
  <c r="AX20" i="40"/>
  <c r="DE21" i="40"/>
  <c r="CT21" i="40"/>
  <c r="DI3" i="40"/>
  <c r="CI3" i="40"/>
  <c r="T3" i="40"/>
  <c r="CZ3" i="40"/>
  <c r="AD3" i="40"/>
  <c r="BO3" i="40"/>
  <c r="Q3" i="40"/>
  <c r="AT3" i="40"/>
  <c r="CE3" i="40"/>
  <c r="CB3" i="40"/>
  <c r="CW3" i="40"/>
  <c r="BT3" i="40"/>
  <c r="CL21" i="40"/>
  <c r="CF21" i="40"/>
  <c r="DI4" i="40"/>
  <c r="BS4" i="40"/>
  <c r="AB4" i="40"/>
  <c r="BM4" i="40"/>
  <c r="BJ4" i="40"/>
  <c r="BO4" i="40"/>
  <c r="BD4" i="40"/>
  <c r="AS4" i="40"/>
  <c r="AX4" i="40"/>
  <c r="DG4" i="40"/>
  <c r="BC4" i="40"/>
  <c r="CP4" i="40"/>
  <c r="BM21" i="40"/>
  <c r="BJ17" i="40"/>
  <c r="BX17" i="40"/>
  <c r="BO17" i="40"/>
  <c r="CE17" i="40"/>
  <c r="CN17" i="40"/>
  <c r="CK17" i="40"/>
  <c r="DA17" i="40"/>
  <c r="AR17" i="40"/>
  <c r="O17" i="40"/>
  <c r="AX17" i="40"/>
  <c r="AK17" i="40"/>
  <c r="W17" i="40"/>
  <c r="AC16" i="40"/>
  <c r="CQ16" i="40"/>
  <c r="DG16" i="40"/>
  <c r="CN16" i="40"/>
  <c r="CV16" i="40"/>
  <c r="AG16" i="40"/>
  <c r="O16" i="40"/>
  <c r="AT16" i="40"/>
  <c r="BW16" i="40"/>
  <c r="CK16" i="40"/>
  <c r="Z16" i="40"/>
  <c r="AS16" i="40"/>
  <c r="AH16" i="40"/>
  <c r="CN10" i="40"/>
  <c r="AH10" i="40"/>
  <c r="CI10" i="40"/>
  <c r="AR10" i="40"/>
  <c r="X10" i="40"/>
  <c r="BB10" i="40"/>
  <c r="AA10" i="40"/>
  <c r="AU10" i="40"/>
  <c r="AK10" i="40"/>
  <c r="CD10" i="40"/>
  <c r="CQ10" i="40"/>
  <c r="DH10" i="40"/>
  <c r="T21" i="40"/>
  <c r="CZ23" i="40"/>
  <c r="DC23" i="40"/>
  <c r="CH23" i="40"/>
  <c r="AW23" i="40"/>
  <c r="CU23" i="40"/>
  <c r="CY23" i="40"/>
  <c r="AD21" i="40"/>
  <c r="BC21" i="40"/>
  <c r="BY20" i="40"/>
  <c r="AH20" i="40"/>
  <c r="BX20" i="40"/>
  <c r="DH20" i="40"/>
  <c r="T20" i="40"/>
  <c r="BB20" i="40"/>
  <c r="CM20" i="40"/>
  <c r="AD20" i="40"/>
  <c r="X20" i="40"/>
  <c r="AF20" i="40"/>
  <c r="CI20" i="40"/>
  <c r="X21" i="40"/>
  <c r="DC21" i="40"/>
  <c r="BV3" i="40"/>
  <c r="BK3" i="40"/>
  <c r="CF3" i="40"/>
  <c r="BM3" i="40"/>
  <c r="CP3" i="40"/>
  <c r="AJ3" i="40"/>
  <c r="CC3" i="40"/>
  <c r="DF3" i="40"/>
  <c r="AZ3" i="40"/>
  <c r="AO3" i="40"/>
  <c r="BR3" i="40"/>
  <c r="BF3" i="40"/>
  <c r="AA21" i="40"/>
  <c r="BQ4" i="40"/>
  <c r="BV4" i="40"/>
  <c r="AF4" i="40"/>
  <c r="U4" i="40"/>
  <c r="Z4" i="40"/>
  <c r="W4" i="40"/>
  <c r="AZ4" i="40"/>
  <c r="Q4" i="40"/>
  <c r="DE4" i="40"/>
  <c r="S4" i="40"/>
  <c r="BT4" i="40"/>
  <c r="T4" i="40"/>
  <c r="CU4" i="40"/>
  <c r="AP21" i="40"/>
  <c r="BK17" i="40"/>
  <c r="X17" i="40"/>
  <c r="CM17" i="40"/>
  <c r="CG17" i="40"/>
  <c r="AN17" i="40"/>
  <c r="CW17" i="40"/>
  <c r="DB17" i="40"/>
  <c r="DD17" i="40"/>
  <c r="DF17" i="40"/>
  <c r="AY17" i="40"/>
  <c r="AZ17" i="40"/>
  <c r="AO17" i="40"/>
  <c r="CO16" i="40"/>
  <c r="BD16" i="40"/>
  <c r="BT16" i="40"/>
  <c r="BI16" i="40"/>
  <c r="BQ16" i="40"/>
  <c r="DA16" i="40"/>
  <c r="CA16" i="40"/>
  <c r="AF16" i="40"/>
  <c r="BU16" i="40"/>
  <c r="DE16" i="40"/>
  <c r="AQ16" i="40"/>
  <c r="BS16" i="40"/>
  <c r="DI16" i="40"/>
  <c r="BI10" i="40"/>
  <c r="CT10" i="40"/>
  <c r="BM10" i="40"/>
  <c r="DD10" i="40"/>
  <c r="CJ10" i="40"/>
  <c r="Q10" i="40"/>
  <c r="CM10" i="40"/>
  <c r="DA10" i="40"/>
  <c r="CW10" i="40"/>
  <c r="AY10" i="40"/>
  <c r="AM10" i="40"/>
  <c r="DI10" i="40"/>
  <c r="BP23" i="40"/>
  <c r="AK23" i="40"/>
  <c r="BQ23" i="40"/>
  <c r="AO23" i="40"/>
  <c r="CB23" i="40"/>
  <c r="AZ23" i="40"/>
  <c r="AJ23" i="40"/>
  <c r="BK21" i="40"/>
  <c r="CN21" i="40"/>
  <c r="AZ20" i="40"/>
  <c r="CX20" i="40"/>
  <c r="CL20" i="40"/>
  <c r="AA20" i="40"/>
  <c r="CF20" i="40"/>
  <c r="BV20" i="40"/>
  <c r="DF20" i="40"/>
  <c r="BI20" i="40"/>
  <c r="AG20" i="40"/>
  <c r="CG21" i="40"/>
  <c r="BV21" i="40"/>
  <c r="AQ3" i="40"/>
  <c r="AF3" i="40"/>
  <c r="BA3" i="40"/>
  <c r="Z3" i="40"/>
  <c r="CQ3" i="40"/>
  <c r="CV3" i="40"/>
  <c r="AP3" i="40"/>
  <c r="CY3" i="40"/>
  <c r="U3" i="40"/>
  <c r="DA3" i="40"/>
  <c r="W3" i="40"/>
  <c r="DG3" i="40"/>
  <c r="BI21" i="40"/>
  <c r="AL4" i="40"/>
  <c r="AQ4" i="40"/>
  <c r="CR4" i="40"/>
  <c r="CG4" i="40"/>
  <c r="CL4" i="40"/>
  <c r="CI4" i="40"/>
  <c r="AJ4" i="40"/>
  <c r="CC4" i="40"/>
  <c r="BZ4" i="40"/>
  <c r="CE4" i="40"/>
  <c r="AG4" i="40"/>
  <c r="P4" i="40"/>
  <c r="AD4" i="40"/>
  <c r="CI21" i="40"/>
  <c r="BM17" i="40"/>
  <c r="CJ17" i="40"/>
  <c r="AL17" i="40"/>
  <c r="CH17" i="40"/>
  <c r="CZ17" i="40"/>
  <c r="BR17" i="40"/>
  <c r="DC17" i="40"/>
  <c r="BD17" i="40"/>
  <c r="CX17" i="40"/>
  <c r="BA17" i="40"/>
  <c r="AI17" i="40"/>
  <c r="AS17" i="40"/>
  <c r="BJ16" i="40"/>
  <c r="T16" i="40"/>
  <c r="AI16" i="40"/>
  <c r="AD16" i="40"/>
  <c r="AL16" i="40"/>
  <c r="R16" i="40"/>
  <c r="AN16" i="40"/>
  <c r="BG16" i="40"/>
  <c r="BF16" i="40"/>
  <c r="AX16" i="40"/>
  <c r="DD16" i="40"/>
  <c r="S16" i="40"/>
  <c r="Y23" i="40"/>
  <c r="AD10" i="40"/>
  <c r="BO10" i="40"/>
  <c r="BS10" i="40"/>
  <c r="BY10" i="40"/>
  <c r="AX10" i="40"/>
  <c r="BE10" i="40"/>
  <c r="BH10" i="40"/>
  <c r="AN10" i="40"/>
  <c r="BR10" i="40"/>
  <c r="T10" i="40"/>
  <c r="BX10" i="40"/>
  <c r="BV10" i="40"/>
  <c r="CM23" i="40"/>
  <c r="BS23" i="40"/>
  <c r="CL23" i="40"/>
  <c r="CV23" i="40"/>
  <c r="DG23" i="40"/>
  <c r="AP23" i="40"/>
  <c r="BR23" i="40"/>
  <c r="CV21" i="40"/>
  <c r="AB21" i="40"/>
  <c r="CH20" i="40"/>
  <c r="BS20" i="40"/>
  <c r="Z20" i="40"/>
  <c r="AT20" i="40"/>
  <c r="BL20" i="40"/>
  <c r="DG20" i="40"/>
  <c r="Y20" i="40"/>
  <c r="CE20" i="40"/>
  <c r="BF20" i="40"/>
  <c r="BQ20" i="40"/>
  <c r="AY21" i="40"/>
  <c r="AO21" i="40"/>
  <c r="DC3" i="40"/>
  <c r="CR3" i="40"/>
  <c r="V3" i="40"/>
  <c r="CL3" i="40"/>
  <c r="AV3" i="40"/>
  <c r="BQ3" i="40"/>
  <c r="DB3" i="40"/>
  <c r="BL3" i="40"/>
  <c r="CG3" i="40"/>
  <c r="BN3" i="40"/>
  <c r="BC3" i="40"/>
  <c r="AA3" i="40"/>
  <c r="BZ21" i="40"/>
  <c r="CX4" i="40"/>
  <c r="DC4" i="40"/>
  <c r="BE4" i="40"/>
  <c r="BB4" i="40"/>
  <c r="BG4" i="40"/>
  <c r="AV4" i="40"/>
  <c r="AK4" i="40"/>
  <c r="AP4" i="40"/>
  <c r="AM4" i="40"/>
  <c r="BP4" i="40"/>
  <c r="CS4" i="40"/>
  <c r="CB4" i="40"/>
  <c r="AI4" i="40"/>
  <c r="R17" i="40"/>
  <c r="BN17" i="40"/>
  <c r="BS17" i="40"/>
  <c r="T17" i="40"/>
  <c r="CI17" i="40"/>
  <c r="CO17" i="40"/>
  <c r="AJ17" i="40"/>
  <c r="DE17" i="40"/>
  <c r="Z17" i="40"/>
  <c r="DI17" i="40"/>
  <c r="BB17" i="40"/>
  <c r="U17" i="40"/>
  <c r="AP17" i="40"/>
  <c r="BP16" i="40"/>
  <c r="CF16" i="40"/>
  <c r="CU16" i="40"/>
  <c r="CP16" i="40"/>
  <c r="CX16" i="40"/>
  <c r="Y16" i="40"/>
  <c r="CZ16" i="40"/>
  <c r="CT16" i="40"/>
  <c r="AR16" i="40"/>
  <c r="BX16" i="40"/>
  <c r="AM16" i="40"/>
  <c r="BM16" i="40"/>
  <c r="BL10" i="40"/>
  <c r="CP10" i="40"/>
  <c r="AJ10" i="40"/>
  <c r="P10" i="40"/>
  <c r="AT10" i="40"/>
  <c r="S10" i="40"/>
  <c r="AC10" i="40"/>
  <c r="CZ10" i="40"/>
  <c r="CC10" i="40"/>
  <c r="CF10" i="40"/>
  <c r="AS10" i="40"/>
  <c r="BK10" i="40"/>
  <c r="BX23" i="40"/>
  <c r="CX23" i="40"/>
  <c r="S23" i="40"/>
  <c r="CF23" i="40"/>
  <c r="AU23" i="40"/>
  <c r="BA23" i="40"/>
  <c r="AZ21" i="40"/>
  <c r="AJ21" i="40"/>
  <c r="BL21" i="40"/>
  <c r="BP20" i="40"/>
  <c r="AB20" i="40"/>
  <c r="BK20" i="40"/>
  <c r="BD20" i="40"/>
  <c r="CC20" i="40"/>
  <c r="AU20" i="40"/>
  <c r="AI20" i="40"/>
  <c r="AQ20" i="40"/>
  <c r="CQ20" i="40"/>
  <c r="CK20" i="40"/>
  <c r="W21" i="40"/>
  <c r="BX3" i="40"/>
  <c r="BE3" i="40"/>
  <c r="CH3" i="40"/>
  <c r="BG3" i="40"/>
  <c r="DH3" i="40"/>
  <c r="AL3" i="40"/>
  <c r="BW3" i="40"/>
  <c r="Y3" i="40"/>
  <c r="BB3" i="40"/>
  <c r="AI3" i="40"/>
  <c r="AG3" i="40"/>
  <c r="CM3" i="40"/>
  <c r="CJ21" i="40"/>
  <c r="BK4" i="40"/>
  <c r="CF4" i="40"/>
  <c r="R4" i="40"/>
  <c r="O4" i="40"/>
  <c r="DD4" i="40"/>
  <c r="DH4" i="40"/>
  <c r="CW4" i="40"/>
  <c r="DB4" i="40"/>
  <c r="CY4" i="40"/>
  <c r="BA4" i="40"/>
  <c r="BF4" i="40"/>
  <c r="AO4" i="40"/>
  <c r="DH21" i="40"/>
  <c r="BP17" i="40"/>
  <c r="BE17" i="40"/>
  <c r="BU17" i="40"/>
  <c r="CF17" i="40"/>
  <c r="BZ17" i="40"/>
  <c r="CP17" i="40"/>
  <c r="CV17" i="40"/>
  <c r="CU17" i="40"/>
  <c r="AA17" i="40"/>
  <c r="AG17" i="40"/>
  <c r="BC17" i="40"/>
  <c r="AU17" i="40"/>
  <c r="Y17" i="40"/>
  <c r="AK16" i="40"/>
  <c r="BA16" i="40"/>
  <c r="AO16" i="40"/>
  <c r="BC16" i="40"/>
  <c r="BK16" i="40"/>
  <c r="AZ16" i="40"/>
  <c r="BO16" i="40"/>
  <c r="BE16" i="40"/>
  <c r="DF16" i="40"/>
  <c r="W16" i="40"/>
  <c r="DH16" i="40"/>
  <c r="AW16" i="40"/>
  <c r="Z10" i="40"/>
  <c r="BC10" i="40"/>
  <c r="CV10" i="40"/>
  <c r="CB10" i="40"/>
  <c r="DF10" i="40"/>
  <c r="CE10" i="40"/>
  <c r="CY10" i="40"/>
  <c r="CO10" i="40"/>
  <c r="BN10" i="40"/>
  <c r="AE10" i="40"/>
  <c r="BA10" i="40"/>
  <c r="DE10" i="40"/>
  <c r="AQ10" i="40"/>
  <c r="CG23" i="40"/>
  <c r="AI23" i="40"/>
  <c r="BE23" i="40"/>
  <c r="BW23" i="40"/>
  <c r="BZ23" i="40"/>
  <c r="BV23" i="40"/>
  <c r="AR21" i="40"/>
  <c r="CH21" i="40"/>
  <c r="BU21" i="40"/>
  <c r="BT20" i="40"/>
  <c r="Q20" i="40"/>
  <c r="BJ20" i="40"/>
  <c r="BM20" i="40"/>
  <c r="CW20" i="40"/>
  <c r="CZ20" i="40"/>
  <c r="AR20" i="40"/>
  <c r="BH20" i="40"/>
  <c r="AE20" i="40"/>
  <c r="CU20" i="40"/>
  <c r="CG20" i="40"/>
  <c r="AK20" i="40"/>
  <c r="CY20" i="40"/>
  <c r="W20" i="40"/>
  <c r="BG20" i="40"/>
  <c r="Y22" i="40"/>
  <c r="CK22" i="40"/>
  <c r="AZ22" i="40"/>
  <c r="P22" i="40"/>
  <c r="CX22" i="40"/>
  <c r="CD22" i="40"/>
  <c r="BT22" i="40"/>
  <c r="BK22" i="40"/>
  <c r="BB22" i="40"/>
  <c r="AK22" i="40"/>
  <c r="BC22" i="40"/>
  <c r="BO22" i="40"/>
  <c r="CI22" i="40"/>
  <c r="BO24" i="40"/>
  <c r="AJ24" i="40"/>
  <c r="CV24" i="40"/>
  <c r="BQ24" i="40"/>
  <c r="AL24" i="40"/>
  <c r="CX24" i="40"/>
  <c r="BK24" i="40"/>
  <c r="Z24" i="40"/>
  <c r="CL24" i="40"/>
  <c r="DA24" i="40"/>
  <c r="DI24" i="40"/>
  <c r="AG24" i="40"/>
  <c r="AN25" i="40"/>
  <c r="CZ25" i="40"/>
  <c r="BM25" i="40"/>
  <c r="Z25" i="40"/>
  <c r="CL25" i="40"/>
  <c r="BG25" i="40"/>
  <c r="AB25" i="40"/>
  <c r="CN25" i="40"/>
  <c r="BC25" i="40"/>
  <c r="AK25" i="40"/>
  <c r="DE25" i="40"/>
  <c r="BB25" i="40"/>
  <c r="AY20" i="40"/>
  <c r="CB20" i="40"/>
  <c r="DA20" i="40"/>
  <c r="BZ20" i="40"/>
  <c r="AG22" i="40"/>
  <c r="CS22" i="40"/>
  <c r="BH22" i="40"/>
  <c r="AA22" i="40"/>
  <c r="DH22" i="40"/>
  <c r="CO22" i="40"/>
  <c r="CE22" i="40"/>
  <c r="BV22" i="40"/>
  <c r="BL22" i="40"/>
  <c r="AU22" i="40"/>
  <c r="CT22" i="40"/>
  <c r="DF22" i="40"/>
  <c r="CJ22" i="40"/>
  <c r="BW24" i="40"/>
  <c r="AR24" i="40"/>
  <c r="DD24" i="40"/>
  <c r="BY24" i="40"/>
  <c r="AT24" i="40"/>
  <c r="DF24" i="40"/>
  <c r="BS24" i="40"/>
  <c r="AH24" i="40"/>
  <c r="CT24" i="40"/>
  <c r="P24" i="40"/>
  <c r="X24" i="40"/>
  <c r="BL24" i="40"/>
  <c r="AV25" i="40"/>
  <c r="DH25" i="40"/>
  <c r="BU25" i="40"/>
  <c r="AH25" i="40"/>
  <c r="CT25" i="40"/>
  <c r="BO25" i="40"/>
  <c r="AJ25" i="40"/>
  <c r="CV25" i="40"/>
  <c r="BK25" i="40"/>
  <c r="BQ25" i="40"/>
  <c r="AT25" i="40"/>
  <c r="CH25" i="40"/>
  <c r="CD20" i="40"/>
  <c r="CV20" i="40"/>
  <c r="CO20" i="40"/>
  <c r="CJ20" i="40"/>
  <c r="AO22" i="40"/>
  <c r="DA22" i="40"/>
  <c r="BP22" i="40"/>
  <c r="AL22" i="40"/>
  <c r="R22" i="40"/>
  <c r="CY22" i="40"/>
  <c r="CP22" i="40"/>
  <c r="CG22" i="40"/>
  <c r="BW22" i="40"/>
  <c r="BF22" i="40"/>
  <c r="BD22" i="40"/>
  <c r="AH22" i="40"/>
  <c r="S24" i="40"/>
  <c r="CE24" i="40"/>
  <c r="AZ24" i="40"/>
  <c r="U24" i="40"/>
  <c r="CG24" i="40"/>
  <c r="BB24" i="40"/>
  <c r="O24" i="40"/>
  <c r="CA24" i="40"/>
  <c r="AP24" i="40"/>
  <c r="DB24" i="40"/>
  <c r="AV24" i="40"/>
  <c r="BD24" i="40"/>
  <c r="BM24" i="40"/>
  <c r="BD25" i="40"/>
  <c r="Q25" i="40"/>
  <c r="CC25" i="40"/>
  <c r="AP25" i="40"/>
  <c r="DB25" i="40"/>
  <c r="BW25" i="40"/>
  <c r="AR25" i="40"/>
  <c r="DD25" i="40"/>
  <c r="BS25" i="40"/>
  <c r="CW25" i="40"/>
  <c r="BZ25" i="40"/>
  <c r="AC25" i="40"/>
  <c r="P20" i="40"/>
  <c r="AC20" i="40"/>
  <c r="BU20" i="40"/>
  <c r="CS20" i="40"/>
  <c r="AW22" i="40"/>
  <c r="DI22" i="40"/>
  <c r="BX22" i="40"/>
  <c r="AV22" i="40"/>
  <c r="AC22" i="40"/>
  <c r="S22" i="40"/>
  <c r="CZ22" i="40"/>
  <c r="CQ22" i="40"/>
  <c r="CH22" i="40"/>
  <c r="BQ22" i="40"/>
  <c r="CU22" i="40"/>
  <c r="BY22" i="40"/>
  <c r="AA24" i="40"/>
  <c r="CM24" i="40"/>
  <c r="BH24" i="40"/>
  <c r="AC24" i="40"/>
  <c r="CO24" i="40"/>
  <c r="BJ24" i="40"/>
  <c r="W24" i="40"/>
  <c r="CI24" i="40"/>
  <c r="AX24" i="40"/>
  <c r="AN24" i="40"/>
  <c r="CB24" i="40"/>
  <c r="CJ24" i="40"/>
  <c r="CR24" i="40"/>
  <c r="BL25" i="40"/>
  <c r="Y25" i="40"/>
  <c r="CK25" i="40"/>
  <c r="AX25" i="40"/>
  <c r="S25" i="40"/>
  <c r="CE25" i="40"/>
  <c r="AZ25" i="40"/>
  <c r="O25" i="40"/>
  <c r="CA25" i="40"/>
  <c r="AL25" i="40"/>
  <c r="DF25" i="40"/>
  <c r="AD25" i="40"/>
  <c r="AJ20" i="40"/>
  <c r="S20" i="40"/>
  <c r="CP20" i="40"/>
  <c r="DB20" i="40"/>
  <c r="BE22" i="40"/>
  <c r="T22" i="40"/>
  <c r="CF22" i="40"/>
  <c r="BG22" i="40"/>
  <c r="AM22" i="40"/>
  <c r="AD22" i="40"/>
  <c r="U22" i="40"/>
  <c r="DB22" i="40"/>
  <c r="CR22" i="40"/>
  <c r="CA22" i="40"/>
  <c r="W22" i="40"/>
  <c r="AI22" i="40"/>
  <c r="AI24" i="40"/>
  <c r="CU24" i="40"/>
  <c r="BP24" i="40"/>
  <c r="AK24" i="40"/>
  <c r="CW24" i="40"/>
  <c r="BR24" i="40"/>
  <c r="AE24" i="40"/>
  <c r="CQ24" i="40"/>
  <c r="BF24" i="40"/>
  <c r="BT24" i="40"/>
  <c r="DH24" i="40"/>
  <c r="Y24" i="40"/>
  <c r="CS24" i="40"/>
  <c r="BT25" i="40"/>
  <c r="AG25" i="40"/>
  <c r="CS25" i="40"/>
  <c r="BF25" i="40"/>
  <c r="AA25" i="40"/>
  <c r="CM25" i="40"/>
  <c r="BH25" i="40"/>
  <c r="W25" i="40"/>
  <c r="CI25" i="40"/>
  <c r="BR25" i="40"/>
  <c r="U25" i="40"/>
  <c r="BI25" i="40"/>
  <c r="AO20" i="40"/>
  <c r="AW20" i="40"/>
  <c r="DC20" i="40"/>
  <c r="AP20" i="40"/>
  <c r="BM22" i="40"/>
  <c r="AB22" i="40"/>
  <c r="CN22" i="40"/>
  <c r="BR22" i="40"/>
  <c r="AX22" i="40"/>
  <c r="AN22" i="40"/>
  <c r="AE22" i="40"/>
  <c r="V22" i="40"/>
  <c r="DC22" i="40"/>
  <c r="CL22" i="40"/>
  <c r="BN22" i="40"/>
  <c r="BZ22" i="40"/>
  <c r="AQ24" i="40"/>
  <c r="DC24" i="40"/>
  <c r="BX24" i="40"/>
  <c r="AS24" i="40"/>
  <c r="DE24" i="40"/>
  <c r="BZ24" i="40"/>
  <c r="AM24" i="40"/>
  <c r="CY24" i="40"/>
  <c r="BN24" i="40"/>
  <c r="CZ24" i="40"/>
  <c r="Q24" i="40"/>
  <c r="BE24" i="40"/>
  <c r="P25" i="40"/>
  <c r="CB25" i="40"/>
  <c r="AO25" i="40"/>
  <c r="DA25" i="40"/>
  <c r="BN25" i="40"/>
  <c r="AI25" i="40"/>
  <c r="CU25" i="40"/>
  <c r="BP25" i="40"/>
  <c r="AE25" i="40"/>
  <c r="CQ25" i="40"/>
  <c r="CX25" i="40"/>
  <c r="BA25" i="40"/>
  <c r="BJ25" i="40"/>
  <c r="BA20" i="40"/>
  <c r="DD20" i="40"/>
  <c r="U20" i="40"/>
  <c r="CA20" i="40"/>
  <c r="BU22" i="40"/>
  <c r="AJ22" i="40"/>
  <c r="CV22" i="40"/>
  <c r="CB22" i="40"/>
  <c r="BI22" i="40"/>
  <c r="AY22" i="40"/>
  <c r="AP22" i="40"/>
  <c r="AF22" i="40"/>
  <c r="O22" i="40"/>
  <c r="CW22" i="40"/>
  <c r="DE22" i="40"/>
  <c r="AS22" i="40"/>
  <c r="AY24" i="40"/>
  <c r="T24" i="40"/>
  <c r="CF24" i="40"/>
  <c r="BA24" i="40"/>
  <c r="V24" i="40"/>
  <c r="CH24" i="40"/>
  <c r="AU24" i="40"/>
  <c r="DG24" i="40"/>
  <c r="BV24" i="40"/>
  <c r="AO24" i="40"/>
  <c r="AW24" i="40"/>
  <c r="CK24" i="40"/>
  <c r="X25" i="40"/>
  <c r="CJ25" i="40"/>
  <c r="AW25" i="40"/>
  <c r="DI25" i="40"/>
  <c r="BV25" i="40"/>
  <c r="AQ25" i="40"/>
  <c r="DC25" i="40"/>
  <c r="BX25" i="40"/>
  <c r="AM25" i="40"/>
  <c r="CY25" i="40"/>
  <c r="AS25" i="40"/>
  <c r="CG25" i="40"/>
  <c r="CO25" i="40"/>
  <c r="BN20" i="40"/>
  <c r="V20" i="40"/>
  <c r="AL20" i="40"/>
  <c r="Q22" i="40"/>
  <c r="CC22" i="40"/>
  <c r="AR22" i="40"/>
  <c r="DD22" i="40"/>
  <c r="CM22" i="40"/>
  <c r="BS22" i="40"/>
  <c r="BJ22" i="40"/>
  <c r="BA22" i="40"/>
  <c r="AQ22" i="40"/>
  <c r="Z22" i="40"/>
  <c r="DG22" i="40"/>
  <c r="X22" i="40"/>
  <c r="AT22" i="40"/>
  <c r="BG24" i="40"/>
  <c r="AB24" i="40"/>
  <c r="CN24" i="40"/>
  <c r="BI24" i="40"/>
  <c r="AD24" i="40"/>
  <c r="CP24" i="40"/>
  <c r="BC24" i="40"/>
  <c r="R24" i="40"/>
  <c r="CD24" i="40"/>
  <c r="BU24" i="40"/>
  <c r="CC24" i="40"/>
  <c r="AF24" i="40"/>
  <c r="AF25" i="40"/>
  <c r="CR25" i="40"/>
  <c r="BE25" i="40"/>
  <c r="R25" i="40"/>
  <c r="CD25" i="40"/>
  <c r="AY25" i="40"/>
  <c r="T25" i="40"/>
  <c r="CF25" i="40"/>
  <c r="AU25" i="40"/>
  <c r="DG25" i="40"/>
  <c r="BY25" i="40"/>
  <c r="V25" i="40"/>
  <c r="CP25" i="40"/>
  <c r="DJ2" i="40" l="1"/>
  <c r="DJ3" i="40"/>
  <c r="DJ9" i="40"/>
  <c r="DJ16" i="40"/>
  <c r="DJ6" i="40"/>
  <c r="DJ19" i="40"/>
  <c r="DJ4" i="40"/>
  <c r="DJ21" i="40"/>
  <c r="DJ17" i="40"/>
  <c r="DJ12" i="40"/>
  <c r="DJ27" i="40"/>
  <c r="DJ11" i="40"/>
  <c r="DJ22" i="40"/>
  <c r="DJ13" i="40"/>
  <c r="DJ23" i="40"/>
  <c r="DJ5" i="40"/>
  <c r="DJ20" i="40"/>
  <c r="DJ8" i="40"/>
  <c r="DJ24" i="40"/>
  <c r="DJ10" i="40"/>
  <c r="DJ14" i="40"/>
  <c r="DJ25" i="40"/>
  <c r="DJ26" i="40"/>
  <c r="DJ18" i="40"/>
  <c r="DJ7" i="40"/>
  <c r="DJ15" i="40"/>
  <c r="A3" i="1" l="1"/>
  <c r="A3" i="4"/>
  <c r="A4" i="4"/>
  <c r="A2" i="4" l="1"/>
  <c r="A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<sst xmlns="http://schemas.openxmlformats.org/spreadsheetml/2006/main" count="541" uniqueCount="265">
  <si>
    <t>業務名</t>
    <rPh sb="0" eb="2">
      <t>ギョウム</t>
    </rPh>
    <rPh sb="2" eb="3">
      <t>メイ</t>
    </rPh>
    <phoneticPr fontId="1"/>
  </si>
  <si>
    <t>事務所名</t>
    <rPh sb="0" eb="2">
      <t>ジム</t>
    </rPh>
    <rPh sb="2" eb="3">
      <t>ショ</t>
    </rPh>
    <rPh sb="3" eb="4">
      <t>メイ</t>
    </rPh>
    <phoneticPr fontId="1"/>
  </si>
  <si>
    <t>地区名</t>
    <rPh sb="0" eb="3">
      <t>チクメイ</t>
    </rPh>
    <phoneticPr fontId="1"/>
  </si>
  <si>
    <t>施設名</t>
    <rPh sb="0" eb="3">
      <t>シセツメイ</t>
    </rPh>
    <phoneticPr fontId="1"/>
  </si>
  <si>
    <t>検討期間</t>
    <rPh sb="0" eb="2">
      <t>ケントウ</t>
    </rPh>
    <rPh sb="2" eb="4">
      <t>キカン</t>
    </rPh>
    <phoneticPr fontId="1"/>
  </si>
  <si>
    <t>機能診断年度</t>
    <rPh sb="0" eb="4">
      <t>キノウシンダン</t>
    </rPh>
    <rPh sb="4" eb="5">
      <t>ネン</t>
    </rPh>
    <rPh sb="5" eb="6">
      <t>ド</t>
    </rPh>
    <phoneticPr fontId="1"/>
  </si>
  <si>
    <t>検討開始年度</t>
    <rPh sb="0" eb="2">
      <t>ケントウ</t>
    </rPh>
    <rPh sb="2" eb="4">
      <t>カイシ</t>
    </rPh>
    <rPh sb="4" eb="6">
      <t>ネンド</t>
    </rPh>
    <rPh sb="5" eb="6">
      <t>ド</t>
    </rPh>
    <phoneticPr fontId="1"/>
  </si>
  <si>
    <t>対策初年度</t>
    <rPh sb="0" eb="2">
      <t>タイサク</t>
    </rPh>
    <rPh sb="2" eb="5">
      <t>ショネンド</t>
    </rPh>
    <phoneticPr fontId="1"/>
  </si>
  <si>
    <t>検討終了年度</t>
    <phoneticPr fontId="1"/>
  </si>
  <si>
    <t>割引率</t>
    <rPh sb="0" eb="3">
      <t>ワリビキリツ</t>
    </rPh>
    <phoneticPr fontId="1"/>
  </si>
  <si>
    <t>NO</t>
    <phoneticPr fontId="1"/>
  </si>
  <si>
    <t>グループ番号</t>
    <rPh sb="4" eb="6">
      <t>バンゴウ</t>
    </rPh>
    <phoneticPr fontId="1"/>
  </si>
  <si>
    <t>S-4</t>
    <phoneticPr fontId="1"/>
  </si>
  <si>
    <t>S-3</t>
    <phoneticPr fontId="1"/>
  </si>
  <si>
    <t>S-2</t>
    <phoneticPr fontId="1"/>
  </si>
  <si>
    <t>S-1</t>
    <phoneticPr fontId="1"/>
  </si>
  <si>
    <t>区分</t>
    <rPh sb="0" eb="2">
      <t>クブン</t>
    </rPh>
    <phoneticPr fontId="1"/>
  </si>
  <si>
    <t>形式</t>
    <rPh sb="0" eb="2">
      <t>ケイシキ</t>
    </rPh>
    <phoneticPr fontId="1"/>
  </si>
  <si>
    <t>規格</t>
    <rPh sb="0" eb="2">
      <t>キカク</t>
    </rPh>
    <phoneticPr fontId="1"/>
  </si>
  <si>
    <t>規模</t>
    <rPh sb="0" eb="2">
      <t>キボ</t>
    </rPh>
    <phoneticPr fontId="1"/>
  </si>
  <si>
    <t>数量</t>
    <rPh sb="0" eb="2">
      <t>スウリョウ</t>
    </rPh>
    <phoneticPr fontId="1"/>
  </si>
  <si>
    <t>単位</t>
    <rPh sb="0" eb="2">
      <t>タンイ</t>
    </rPh>
    <phoneticPr fontId="1"/>
  </si>
  <si>
    <t>現在の健全度</t>
    <rPh sb="0" eb="2">
      <t>ゲンザイ</t>
    </rPh>
    <rPh sb="3" eb="6">
      <t>ケンゼンド</t>
    </rPh>
    <phoneticPr fontId="1"/>
  </si>
  <si>
    <t>変状(主な劣化要因)</t>
    <rPh sb="0" eb="2">
      <t>ヘンジョウ</t>
    </rPh>
    <rPh sb="3" eb="4">
      <t>オモ</t>
    </rPh>
    <rPh sb="5" eb="7">
      <t>レッカ</t>
    </rPh>
    <rPh sb="7" eb="9">
      <t>ヨウイン</t>
    </rPh>
    <phoneticPr fontId="1"/>
  </si>
  <si>
    <t>供用開始年度</t>
    <rPh sb="0" eb="4">
      <t>キョウヨウカイシ</t>
    </rPh>
    <rPh sb="4" eb="5">
      <t>ネン</t>
    </rPh>
    <rPh sb="5" eb="6">
      <t>ド</t>
    </rPh>
    <phoneticPr fontId="1"/>
  </si>
  <si>
    <t>耐用年数</t>
    <rPh sb="0" eb="4">
      <t>タイヨウネンスウ</t>
    </rPh>
    <phoneticPr fontId="1"/>
  </si>
  <si>
    <t>管理水準</t>
    <rPh sb="0" eb="2">
      <t>カンリ</t>
    </rPh>
    <rPh sb="2" eb="4">
      <t>スイジュン</t>
    </rPh>
    <phoneticPr fontId="1"/>
  </si>
  <si>
    <t>設備名</t>
    <rPh sb="0" eb="2">
      <t>セツビ</t>
    </rPh>
    <rPh sb="2" eb="3">
      <t>メイ</t>
    </rPh>
    <phoneticPr fontId="1"/>
  </si>
  <si>
    <t>装置名</t>
    <rPh sb="0" eb="3">
      <t>ソウチメイ</t>
    </rPh>
    <phoneticPr fontId="1"/>
  </si>
  <si>
    <t>部位</t>
    <rPh sb="0" eb="2">
      <t>ブイ</t>
    </rPh>
    <phoneticPr fontId="1"/>
  </si>
  <si>
    <t>供用開始年度(交換年度)</t>
    <rPh sb="0" eb="4">
      <t>キョウヨウカイシ</t>
    </rPh>
    <rPh sb="4" eb="5">
      <t>ネン</t>
    </rPh>
    <rPh sb="5" eb="6">
      <t>ド</t>
    </rPh>
    <rPh sb="7" eb="9">
      <t>コウカン</t>
    </rPh>
    <rPh sb="9" eb="10">
      <t>ネン</t>
    </rPh>
    <rPh sb="10" eb="11">
      <t>ド</t>
    </rPh>
    <phoneticPr fontId="1"/>
  </si>
  <si>
    <t>実績補修(修理・交換)間隔</t>
    <rPh sb="0" eb="2">
      <t>ジッセキ</t>
    </rPh>
    <rPh sb="2" eb="4">
      <t>ホシュウ</t>
    </rPh>
    <rPh sb="5" eb="7">
      <t>シュウリ</t>
    </rPh>
    <rPh sb="8" eb="10">
      <t>コウカン</t>
    </rPh>
    <rPh sb="11" eb="13">
      <t>カンカク</t>
    </rPh>
    <phoneticPr fontId="1"/>
  </si>
  <si>
    <t>余寿命推定根拠</t>
    <rPh sb="0" eb="1">
      <t>アマ</t>
    </rPh>
    <rPh sb="1" eb="3">
      <t>ジュミョウ</t>
    </rPh>
    <rPh sb="3" eb="5">
      <t>スイテイ</t>
    </rPh>
    <rPh sb="5" eb="7">
      <t>コンキョ</t>
    </rPh>
    <phoneticPr fontId="1"/>
  </si>
  <si>
    <t>備考</t>
    <rPh sb="0" eb="2">
      <t>ビコウ</t>
    </rPh>
    <phoneticPr fontId="1"/>
  </si>
  <si>
    <t>シナリオ名称</t>
    <rPh sb="4" eb="6">
      <t>メイショウ</t>
    </rPh>
    <phoneticPr fontId="1"/>
  </si>
  <si>
    <t>対策時の健全度</t>
    <rPh sb="0" eb="2">
      <t>タイサク</t>
    </rPh>
    <rPh sb="2" eb="3">
      <t>ジ</t>
    </rPh>
    <rPh sb="4" eb="7">
      <t>ケンゼンド</t>
    </rPh>
    <phoneticPr fontId="1"/>
  </si>
  <si>
    <t>対策工番号</t>
    <rPh sb="0" eb="2">
      <t>タイサク</t>
    </rPh>
    <rPh sb="2" eb="3">
      <t>コウ</t>
    </rPh>
    <rPh sb="3" eb="5">
      <t>バンゴウ</t>
    </rPh>
    <phoneticPr fontId="1"/>
  </si>
  <si>
    <t>対策工法名</t>
    <rPh sb="0" eb="2">
      <t>タイサク</t>
    </rPh>
    <rPh sb="2" eb="3">
      <t>コウ</t>
    </rPh>
    <rPh sb="3" eb="4">
      <t>ホウ</t>
    </rPh>
    <rPh sb="4" eb="5">
      <t>メイ</t>
    </rPh>
    <phoneticPr fontId="1"/>
  </si>
  <si>
    <t>対策目的及び概要</t>
    <rPh sb="0" eb="2">
      <t>タイサク</t>
    </rPh>
    <rPh sb="2" eb="4">
      <t>モクテキ</t>
    </rPh>
    <rPh sb="4" eb="5">
      <t>オヨ</t>
    </rPh>
    <rPh sb="6" eb="8">
      <t>ガイヨウ</t>
    </rPh>
    <phoneticPr fontId="1"/>
  </si>
  <si>
    <t>対策数量</t>
    <rPh sb="0" eb="2">
      <t>タイサク</t>
    </rPh>
    <rPh sb="2" eb="4">
      <t>スウリョウ</t>
    </rPh>
    <phoneticPr fontId="1"/>
  </si>
  <si>
    <t>単価(円)</t>
    <rPh sb="0" eb="2">
      <t>タンカ</t>
    </rPh>
    <rPh sb="3" eb="4">
      <t>エン</t>
    </rPh>
    <phoneticPr fontId="1"/>
  </si>
  <si>
    <t>対策費根拠</t>
    <rPh sb="0" eb="3">
      <t>タイサクヒ</t>
    </rPh>
    <rPh sb="3" eb="5">
      <t>コンキョ</t>
    </rPh>
    <phoneticPr fontId="1"/>
  </si>
  <si>
    <t>繰返設定</t>
    <rPh sb="0" eb="1">
      <t>ク</t>
    </rPh>
    <rPh sb="1" eb="2">
      <t>カエ</t>
    </rPh>
    <rPh sb="2" eb="4">
      <t>セッテイ</t>
    </rPh>
    <phoneticPr fontId="1"/>
  </si>
  <si>
    <t>1回目</t>
    <rPh sb="1" eb="3">
      <t>カイメ</t>
    </rPh>
    <phoneticPr fontId="1"/>
  </si>
  <si>
    <t>2回目</t>
    <rPh sb="1" eb="3">
      <t>カイメ</t>
    </rPh>
    <phoneticPr fontId="1"/>
  </si>
  <si>
    <t>3回目</t>
    <rPh sb="1" eb="3">
      <t>カイメ</t>
    </rPh>
    <phoneticPr fontId="1"/>
  </si>
  <si>
    <t>4回目</t>
    <rPh sb="1" eb="3">
      <t>カイメ</t>
    </rPh>
    <phoneticPr fontId="1"/>
  </si>
  <si>
    <t>5回目</t>
    <rPh sb="1" eb="3">
      <t>カイメ</t>
    </rPh>
    <phoneticPr fontId="1"/>
  </si>
  <si>
    <t>6回目</t>
    <rPh sb="1" eb="3">
      <t>カイメ</t>
    </rPh>
    <phoneticPr fontId="1"/>
  </si>
  <si>
    <t>7回目</t>
    <rPh sb="1" eb="3">
      <t>カイメ</t>
    </rPh>
    <phoneticPr fontId="1"/>
  </si>
  <si>
    <t>8回目</t>
    <rPh sb="1" eb="3">
      <t>カイメ</t>
    </rPh>
    <phoneticPr fontId="1"/>
  </si>
  <si>
    <t>9回目</t>
    <rPh sb="1" eb="3">
      <t>カイメ</t>
    </rPh>
    <phoneticPr fontId="1"/>
  </si>
  <si>
    <t>10回目</t>
    <rPh sb="2" eb="4">
      <t>カイメ</t>
    </rPh>
    <phoneticPr fontId="1"/>
  </si>
  <si>
    <t>11回目</t>
    <rPh sb="2" eb="4">
      <t>カイメ</t>
    </rPh>
    <phoneticPr fontId="1"/>
  </si>
  <si>
    <t>12回目</t>
    <rPh sb="2" eb="4">
      <t>カイメ</t>
    </rPh>
    <phoneticPr fontId="1"/>
  </si>
  <si>
    <t>13回目</t>
    <rPh sb="2" eb="4">
      <t>カイメ</t>
    </rPh>
    <phoneticPr fontId="1"/>
  </si>
  <si>
    <t>14回目</t>
    <rPh sb="2" eb="4">
      <t>カイメ</t>
    </rPh>
    <phoneticPr fontId="1"/>
  </si>
  <si>
    <t>15回目</t>
    <rPh sb="2" eb="4">
      <t>カイメ</t>
    </rPh>
    <phoneticPr fontId="1"/>
  </si>
  <si>
    <t>16回目</t>
    <rPh sb="2" eb="4">
      <t>カイメ</t>
    </rPh>
    <phoneticPr fontId="1"/>
  </si>
  <si>
    <t>17回目</t>
    <rPh sb="2" eb="4">
      <t>カイメ</t>
    </rPh>
    <phoneticPr fontId="1"/>
  </si>
  <si>
    <t>18回目</t>
    <rPh sb="2" eb="4">
      <t>カイメ</t>
    </rPh>
    <phoneticPr fontId="1"/>
  </si>
  <si>
    <t>19回目</t>
    <rPh sb="2" eb="4">
      <t>カイメ</t>
    </rPh>
    <phoneticPr fontId="1"/>
  </si>
  <si>
    <t>20回目</t>
    <rPh sb="2" eb="4">
      <t>カイメ</t>
    </rPh>
    <phoneticPr fontId="1"/>
  </si>
  <si>
    <t>21回目</t>
    <rPh sb="2" eb="4">
      <t>カイメ</t>
    </rPh>
    <phoneticPr fontId="1"/>
  </si>
  <si>
    <t>22回目</t>
    <rPh sb="2" eb="4">
      <t>カイメ</t>
    </rPh>
    <phoneticPr fontId="1"/>
  </si>
  <si>
    <t>23回目</t>
    <rPh sb="2" eb="4">
      <t>カイメ</t>
    </rPh>
    <phoneticPr fontId="1"/>
  </si>
  <si>
    <t>24回目</t>
    <rPh sb="2" eb="4">
      <t>カイメ</t>
    </rPh>
    <phoneticPr fontId="1"/>
  </si>
  <si>
    <t>25回目</t>
    <rPh sb="2" eb="4">
      <t>カイメ</t>
    </rPh>
    <phoneticPr fontId="1"/>
  </si>
  <si>
    <t>26回目</t>
    <rPh sb="2" eb="4">
      <t>カイメ</t>
    </rPh>
    <phoneticPr fontId="1"/>
  </si>
  <si>
    <t>27回目</t>
    <rPh sb="2" eb="4">
      <t>カイメ</t>
    </rPh>
    <phoneticPr fontId="1"/>
  </si>
  <si>
    <t>28回目</t>
    <rPh sb="2" eb="4">
      <t>カイメ</t>
    </rPh>
    <phoneticPr fontId="1"/>
  </si>
  <si>
    <t>29回目</t>
    <rPh sb="2" eb="4">
      <t>カイメ</t>
    </rPh>
    <phoneticPr fontId="1"/>
  </si>
  <si>
    <t>30回目</t>
    <rPh sb="2" eb="4">
      <t>カイメ</t>
    </rPh>
    <phoneticPr fontId="1"/>
  </si>
  <si>
    <t>31回目</t>
    <rPh sb="2" eb="4">
      <t>カイメ</t>
    </rPh>
    <phoneticPr fontId="1"/>
  </si>
  <si>
    <t>32回目</t>
    <rPh sb="2" eb="4">
      <t>カイメ</t>
    </rPh>
    <phoneticPr fontId="1"/>
  </si>
  <si>
    <t>33回目</t>
    <rPh sb="2" eb="4">
      <t>カイメ</t>
    </rPh>
    <phoneticPr fontId="1"/>
  </si>
  <si>
    <t>34回目</t>
    <rPh sb="2" eb="4">
      <t>カイメ</t>
    </rPh>
    <phoneticPr fontId="1"/>
  </si>
  <si>
    <t>35回目</t>
    <rPh sb="2" eb="4">
      <t>カイメ</t>
    </rPh>
    <phoneticPr fontId="1"/>
  </si>
  <si>
    <t>36回目</t>
    <rPh sb="2" eb="4">
      <t>カイメ</t>
    </rPh>
    <phoneticPr fontId="1"/>
  </si>
  <si>
    <t>37回目</t>
    <rPh sb="2" eb="4">
      <t>カイメ</t>
    </rPh>
    <phoneticPr fontId="1"/>
  </si>
  <si>
    <t>38回目</t>
    <rPh sb="2" eb="4">
      <t>カイメ</t>
    </rPh>
    <phoneticPr fontId="1"/>
  </si>
  <si>
    <t>39回目</t>
    <rPh sb="2" eb="4">
      <t>カイメ</t>
    </rPh>
    <phoneticPr fontId="1"/>
  </si>
  <si>
    <t>40回目</t>
    <rPh sb="2" eb="4">
      <t>カイメ</t>
    </rPh>
    <phoneticPr fontId="1"/>
  </si>
  <si>
    <t>41回目</t>
    <rPh sb="2" eb="4">
      <t>カイメ</t>
    </rPh>
    <phoneticPr fontId="1"/>
  </si>
  <si>
    <t>42回目</t>
    <rPh sb="2" eb="4">
      <t>カイメ</t>
    </rPh>
    <phoneticPr fontId="1"/>
  </si>
  <si>
    <t>43回目</t>
    <rPh sb="2" eb="4">
      <t>カイメ</t>
    </rPh>
    <phoneticPr fontId="1"/>
  </si>
  <si>
    <t>44回目</t>
    <rPh sb="2" eb="4">
      <t>カイメ</t>
    </rPh>
    <phoneticPr fontId="1"/>
  </si>
  <si>
    <t>45回目</t>
    <rPh sb="2" eb="4">
      <t>カイメ</t>
    </rPh>
    <phoneticPr fontId="1"/>
  </si>
  <si>
    <t>46回目</t>
    <rPh sb="2" eb="4">
      <t>カイメ</t>
    </rPh>
    <phoneticPr fontId="1"/>
  </si>
  <si>
    <t>47回目</t>
    <rPh sb="2" eb="4">
      <t>カイメ</t>
    </rPh>
    <phoneticPr fontId="1"/>
  </si>
  <si>
    <t>48回目</t>
    <rPh sb="2" eb="4">
      <t>カイメ</t>
    </rPh>
    <phoneticPr fontId="1"/>
  </si>
  <si>
    <t>49回目</t>
    <rPh sb="2" eb="4">
      <t>カイメ</t>
    </rPh>
    <phoneticPr fontId="1"/>
  </si>
  <si>
    <t>50回目</t>
    <rPh sb="2" eb="4">
      <t>カイメ</t>
    </rPh>
    <phoneticPr fontId="1"/>
  </si>
  <si>
    <t>51回目</t>
    <rPh sb="2" eb="4">
      <t>カイメ</t>
    </rPh>
    <phoneticPr fontId="1"/>
  </si>
  <si>
    <t>52回目</t>
    <rPh sb="2" eb="4">
      <t>カイメ</t>
    </rPh>
    <phoneticPr fontId="1"/>
  </si>
  <si>
    <t>53回目</t>
    <rPh sb="2" eb="4">
      <t>カイメ</t>
    </rPh>
    <phoneticPr fontId="1"/>
  </si>
  <si>
    <t>54回目</t>
    <rPh sb="2" eb="4">
      <t>カイメ</t>
    </rPh>
    <phoneticPr fontId="1"/>
  </si>
  <si>
    <t>55回目</t>
    <rPh sb="2" eb="4">
      <t>カイメ</t>
    </rPh>
    <phoneticPr fontId="1"/>
  </si>
  <si>
    <t>56回目</t>
    <rPh sb="2" eb="4">
      <t>カイメ</t>
    </rPh>
    <phoneticPr fontId="1"/>
  </si>
  <si>
    <t>57回目</t>
    <rPh sb="2" eb="4">
      <t>カイメ</t>
    </rPh>
    <phoneticPr fontId="1"/>
  </si>
  <si>
    <t>58回目</t>
    <rPh sb="2" eb="4">
      <t>カイメ</t>
    </rPh>
    <phoneticPr fontId="1"/>
  </si>
  <si>
    <t>59回目</t>
    <rPh sb="2" eb="4">
      <t>カイメ</t>
    </rPh>
    <phoneticPr fontId="1"/>
  </si>
  <si>
    <t>60回目</t>
    <rPh sb="2" eb="4">
      <t>カイメ</t>
    </rPh>
    <phoneticPr fontId="1"/>
  </si>
  <si>
    <t>61回目</t>
    <rPh sb="2" eb="4">
      <t>カイメ</t>
    </rPh>
    <phoneticPr fontId="1"/>
  </si>
  <si>
    <t>62回目</t>
    <rPh sb="2" eb="4">
      <t>カイメ</t>
    </rPh>
    <phoneticPr fontId="1"/>
  </si>
  <si>
    <t>63回目</t>
    <rPh sb="2" eb="4">
      <t>カイメ</t>
    </rPh>
    <phoneticPr fontId="1"/>
  </si>
  <si>
    <t>64回目</t>
    <rPh sb="2" eb="4">
      <t>カイメ</t>
    </rPh>
    <phoneticPr fontId="1"/>
  </si>
  <si>
    <t>65回目</t>
    <rPh sb="2" eb="4">
      <t>カイメ</t>
    </rPh>
    <phoneticPr fontId="1"/>
  </si>
  <si>
    <t>66回目</t>
    <rPh sb="2" eb="4">
      <t>カイメ</t>
    </rPh>
    <phoneticPr fontId="1"/>
  </si>
  <si>
    <t>67回目</t>
    <rPh sb="2" eb="4">
      <t>カイメ</t>
    </rPh>
    <phoneticPr fontId="1"/>
  </si>
  <si>
    <t>68回目</t>
    <rPh sb="2" eb="4">
      <t>カイメ</t>
    </rPh>
    <phoneticPr fontId="1"/>
  </si>
  <si>
    <t>69回目</t>
    <rPh sb="2" eb="4">
      <t>カイメ</t>
    </rPh>
    <phoneticPr fontId="1"/>
  </si>
  <si>
    <t>70回目</t>
    <rPh sb="2" eb="4">
      <t>カイメ</t>
    </rPh>
    <phoneticPr fontId="1"/>
  </si>
  <si>
    <t>71回目</t>
    <rPh sb="2" eb="4">
      <t>カイメ</t>
    </rPh>
    <phoneticPr fontId="1"/>
  </si>
  <si>
    <t>72回目</t>
    <rPh sb="2" eb="4">
      <t>カイメ</t>
    </rPh>
    <phoneticPr fontId="1"/>
  </si>
  <si>
    <t>73回目</t>
    <rPh sb="2" eb="4">
      <t>カイメ</t>
    </rPh>
    <phoneticPr fontId="1"/>
  </si>
  <si>
    <t>74回目</t>
    <rPh sb="2" eb="4">
      <t>カイメ</t>
    </rPh>
    <phoneticPr fontId="1"/>
  </si>
  <si>
    <t>75回目</t>
    <rPh sb="2" eb="4">
      <t>カイメ</t>
    </rPh>
    <phoneticPr fontId="1"/>
  </si>
  <si>
    <t>76回目</t>
    <rPh sb="2" eb="4">
      <t>カイメ</t>
    </rPh>
    <phoneticPr fontId="1"/>
  </si>
  <si>
    <t>77回目</t>
    <rPh sb="2" eb="4">
      <t>カイメ</t>
    </rPh>
    <phoneticPr fontId="1"/>
  </si>
  <si>
    <t>78回目</t>
    <rPh sb="2" eb="4">
      <t>カイメ</t>
    </rPh>
    <phoneticPr fontId="1"/>
  </si>
  <si>
    <t>79回目</t>
    <rPh sb="2" eb="4">
      <t>カイメ</t>
    </rPh>
    <phoneticPr fontId="1"/>
  </si>
  <si>
    <t>80回目</t>
    <rPh sb="2" eb="4">
      <t>カイメ</t>
    </rPh>
    <phoneticPr fontId="1"/>
  </si>
  <si>
    <t>81回目</t>
    <rPh sb="2" eb="4">
      <t>カイメ</t>
    </rPh>
    <phoneticPr fontId="1"/>
  </si>
  <si>
    <t>82回目</t>
    <rPh sb="2" eb="4">
      <t>カイメ</t>
    </rPh>
    <phoneticPr fontId="1"/>
  </si>
  <si>
    <t>83回目</t>
    <rPh sb="2" eb="4">
      <t>カイメ</t>
    </rPh>
    <phoneticPr fontId="1"/>
  </si>
  <si>
    <t>84回目</t>
    <rPh sb="2" eb="4">
      <t>カイメ</t>
    </rPh>
    <phoneticPr fontId="1"/>
  </si>
  <si>
    <t>85回目</t>
    <rPh sb="2" eb="4">
      <t>カイメ</t>
    </rPh>
    <phoneticPr fontId="1"/>
  </si>
  <si>
    <t>86回目</t>
    <rPh sb="2" eb="4">
      <t>カイメ</t>
    </rPh>
    <phoneticPr fontId="1"/>
  </si>
  <si>
    <t>87回目</t>
    <rPh sb="2" eb="4">
      <t>カイメ</t>
    </rPh>
    <phoneticPr fontId="1"/>
  </si>
  <si>
    <t>88回目</t>
    <rPh sb="2" eb="4">
      <t>カイメ</t>
    </rPh>
    <phoneticPr fontId="1"/>
  </si>
  <si>
    <t>89回目</t>
    <rPh sb="2" eb="4">
      <t>カイメ</t>
    </rPh>
    <phoneticPr fontId="1"/>
  </si>
  <si>
    <t>90回目</t>
    <rPh sb="2" eb="4">
      <t>カイメ</t>
    </rPh>
    <phoneticPr fontId="1"/>
  </si>
  <si>
    <t>91回目</t>
    <rPh sb="2" eb="4">
      <t>カイメ</t>
    </rPh>
    <phoneticPr fontId="1"/>
  </si>
  <si>
    <t>92回目</t>
    <rPh sb="2" eb="4">
      <t>カイメ</t>
    </rPh>
    <phoneticPr fontId="1"/>
  </si>
  <si>
    <t>93回目</t>
    <rPh sb="2" eb="4">
      <t>カイメ</t>
    </rPh>
    <phoneticPr fontId="1"/>
  </si>
  <si>
    <t>94回目</t>
    <rPh sb="2" eb="4">
      <t>カイメ</t>
    </rPh>
    <phoneticPr fontId="1"/>
  </si>
  <si>
    <t>95回目</t>
    <rPh sb="2" eb="4">
      <t>カイメ</t>
    </rPh>
    <phoneticPr fontId="1"/>
  </si>
  <si>
    <t>96回目</t>
    <rPh sb="2" eb="4">
      <t>カイメ</t>
    </rPh>
    <phoneticPr fontId="1"/>
  </si>
  <si>
    <t>97回目</t>
    <rPh sb="2" eb="4">
      <t>カイメ</t>
    </rPh>
    <phoneticPr fontId="1"/>
  </si>
  <si>
    <t>98回目</t>
    <rPh sb="2" eb="4">
      <t>カイメ</t>
    </rPh>
    <phoneticPr fontId="1"/>
  </si>
  <si>
    <t>99回目</t>
    <rPh sb="2" eb="4">
      <t>カイメ</t>
    </rPh>
    <phoneticPr fontId="1"/>
  </si>
  <si>
    <t>100回目</t>
    <rPh sb="3" eb="5">
      <t>カイメ</t>
    </rPh>
    <phoneticPr fontId="1"/>
  </si>
  <si>
    <t>供用開始年度</t>
    <rPh sb="0" eb="2">
      <t>キョウヨウ</t>
    </rPh>
    <rPh sb="2" eb="5">
      <t>カイシネン</t>
    </rPh>
    <rPh sb="5" eb="6">
      <t>ド</t>
    </rPh>
    <phoneticPr fontId="1"/>
  </si>
  <si>
    <t>耐用年数(本体)</t>
    <rPh sb="0" eb="4">
      <t>タイヨウネンスウ</t>
    </rPh>
    <rPh sb="5" eb="7">
      <t>ホンタイ</t>
    </rPh>
    <phoneticPr fontId="1"/>
  </si>
  <si>
    <t>区分1</t>
    <rPh sb="0" eb="2">
      <t>クブン</t>
    </rPh>
    <phoneticPr fontId="1"/>
  </si>
  <si>
    <t>区分2</t>
    <rPh sb="0" eb="2">
      <t>クブン</t>
    </rPh>
    <phoneticPr fontId="1"/>
  </si>
  <si>
    <t>検討開始年度</t>
    <phoneticPr fontId="1"/>
  </si>
  <si>
    <t>①</t>
    <phoneticPr fontId="1"/>
  </si>
  <si>
    <t>②</t>
    <phoneticPr fontId="1"/>
  </si>
  <si>
    <t>③</t>
    <phoneticPr fontId="1"/>
  </si>
  <si>
    <t>機能診断年度</t>
    <rPh sb="0" eb="6">
      <t>キノウシンダンネンド</t>
    </rPh>
    <phoneticPr fontId="1"/>
  </si>
  <si>
    <t>区分2</t>
  </si>
  <si>
    <t>検討終了年度</t>
  </si>
  <si>
    <t>機能診断年度</t>
    <phoneticPr fontId="1"/>
  </si>
  <si>
    <t>区分3</t>
    <rPh sb="0" eb="2">
      <t>クブン</t>
    </rPh>
    <phoneticPr fontId="1"/>
  </si>
  <si>
    <t>区分4</t>
    <rPh sb="0" eb="2">
      <t>クブン</t>
    </rPh>
    <phoneticPr fontId="1"/>
  </si>
  <si>
    <t>シナリオ名称1</t>
    <rPh sb="4" eb="6">
      <t>メイショウ</t>
    </rPh>
    <phoneticPr fontId="1"/>
  </si>
  <si>
    <t>シナリオ名称2</t>
  </si>
  <si>
    <t>判定1</t>
    <rPh sb="0" eb="2">
      <t>ハンテイ</t>
    </rPh>
    <phoneticPr fontId="1"/>
  </si>
  <si>
    <t>判定2</t>
    <rPh sb="0" eb="2">
      <t>ハンテイ2</t>
    </rPh>
    <phoneticPr fontId="1"/>
  </si>
  <si>
    <t>判定2</t>
    <rPh sb="0" eb="3">
      <t>ハンテイ2</t>
    </rPh>
    <phoneticPr fontId="1"/>
  </si>
  <si>
    <t>西暦Max</t>
    <phoneticPr fontId="1"/>
  </si>
  <si>
    <t>シナリオ名称</t>
    <phoneticPr fontId="1"/>
  </si>
  <si>
    <t>検討終了年度</t>
    <rPh sb="0" eb="2">
      <t>ケントウ</t>
    </rPh>
    <rPh sb="2" eb="4">
      <t>シュウリョウ</t>
    </rPh>
    <rPh sb="4" eb="6">
      <t>ネンド</t>
    </rPh>
    <phoneticPr fontId="1"/>
  </si>
  <si>
    <t>描画開始年度</t>
    <rPh sb="0" eb="2">
      <t>ビョウガ</t>
    </rPh>
    <rPh sb="2" eb="4">
      <t>カイシ</t>
    </rPh>
    <rPh sb="4" eb="6">
      <t>ネンド</t>
    </rPh>
    <phoneticPr fontId="1"/>
  </si>
  <si>
    <t>判定4</t>
    <rPh sb="0" eb="2">
      <t>ハンテイ3</t>
    </rPh>
    <phoneticPr fontId="1"/>
  </si>
  <si>
    <t>判定3</t>
    <phoneticPr fontId="1"/>
  </si>
  <si>
    <t>判定3</t>
    <rPh sb="0" eb="2">
      <t>ハンテイ</t>
    </rPh>
    <phoneticPr fontId="1"/>
  </si>
  <si>
    <t>判定4</t>
    <rPh sb="0" eb="2">
      <t>ハンテイ</t>
    </rPh>
    <phoneticPr fontId="1"/>
  </si>
  <si>
    <t>④</t>
    <phoneticPr fontId="1"/>
  </si>
  <si>
    <t>令和○年度 農業水利施設保全合理化事業 ○○地区機能保全計画作成業務</t>
    <rPh sb="0" eb="2">
      <t>レイワ</t>
    </rPh>
    <rPh sb="3" eb="5">
      <t>ネンド</t>
    </rPh>
    <rPh sb="6" eb="12">
      <t>ノウギョウスイリシセツ</t>
    </rPh>
    <rPh sb="12" eb="14">
      <t>ホゼン</t>
    </rPh>
    <rPh sb="14" eb="17">
      <t>ゴウリカ</t>
    </rPh>
    <rPh sb="17" eb="19">
      <t>ジギョウ</t>
    </rPh>
    <rPh sb="22" eb="24">
      <t>チク</t>
    </rPh>
    <rPh sb="24" eb="26">
      <t>キノウ</t>
    </rPh>
    <rPh sb="26" eb="28">
      <t>ホゼン</t>
    </rPh>
    <rPh sb="28" eb="30">
      <t>ケイカク</t>
    </rPh>
    <rPh sb="30" eb="32">
      <t>サクセイ</t>
    </rPh>
    <rPh sb="32" eb="34">
      <t>ギョウム</t>
    </rPh>
    <phoneticPr fontId="2"/>
  </si>
  <si>
    <t>○○土地改良調査管理事務所</t>
    <rPh sb="2" eb="6">
      <t>トチカイリョウ</t>
    </rPh>
    <rPh sb="6" eb="8">
      <t>チョウサ</t>
    </rPh>
    <rPh sb="8" eb="10">
      <t>カンリ</t>
    </rPh>
    <rPh sb="10" eb="13">
      <t>ジムショ</t>
    </rPh>
    <phoneticPr fontId="2"/>
  </si>
  <si>
    <t>○○地区</t>
    <rPh sb="2" eb="4">
      <t>チク</t>
    </rPh>
    <phoneticPr fontId="2"/>
  </si>
  <si>
    <t>土木</t>
  </si>
  <si>
    <t>機械</t>
  </si>
  <si>
    <t>開水路01</t>
  </si>
  <si>
    <t>開水路02</t>
  </si>
  <si>
    <t>開水路03</t>
  </si>
  <si>
    <t>頭首工01</t>
  </si>
  <si>
    <t>頭首工02</t>
  </si>
  <si>
    <t>m</t>
  </si>
  <si>
    <t>鉄筋露出(凍害)</t>
  </si>
  <si>
    <t>ひび割れ(凍害)</t>
  </si>
  <si>
    <t>ひび割れ(初期欠陥)</t>
  </si>
  <si>
    <t>基</t>
  </si>
  <si>
    <t>粗骨材剥落(摩耗)</t>
  </si>
  <si>
    <t>開水路</t>
    <rPh sb="0" eb="3">
      <t>カイスイロ</t>
    </rPh>
    <phoneticPr fontId="1"/>
  </si>
  <si>
    <t>頭首工</t>
    <rPh sb="0" eb="3">
      <t>トウシュコウ</t>
    </rPh>
    <phoneticPr fontId="1"/>
  </si>
  <si>
    <t>開渠工</t>
    <rPh sb="0" eb="2">
      <t>カイキョ</t>
    </rPh>
    <rPh sb="2" eb="3">
      <t>コウ</t>
    </rPh>
    <phoneticPr fontId="1"/>
  </si>
  <si>
    <t>堰柱</t>
    <rPh sb="0" eb="1">
      <t>セキ</t>
    </rPh>
    <rPh sb="1" eb="2">
      <t>ハシラ</t>
    </rPh>
    <phoneticPr fontId="1"/>
  </si>
  <si>
    <t>扉体01</t>
    <rPh sb="0" eb="2">
      <t>ヒタイ</t>
    </rPh>
    <phoneticPr fontId="1"/>
  </si>
  <si>
    <t>○○分水ゲート(NO.1)</t>
    <rPh sb="2" eb="4">
      <t>ブンスイ</t>
    </rPh>
    <phoneticPr fontId="1"/>
  </si>
  <si>
    <t>扉体</t>
    <rPh sb="0" eb="2">
      <t>ヒタイ</t>
    </rPh>
    <phoneticPr fontId="1"/>
  </si>
  <si>
    <t>スキンプレート</t>
  </si>
  <si>
    <t>基</t>
    <rPh sb="0" eb="1">
      <t>キ</t>
    </rPh>
    <phoneticPr fontId="1"/>
  </si>
  <si>
    <t>参考耐用年数 － 経過年数</t>
  </si>
  <si>
    <t>戸当り01</t>
    <rPh sb="0" eb="2">
      <t>トアタ</t>
    </rPh>
    <phoneticPr fontId="1"/>
  </si>
  <si>
    <t>戸当り</t>
    <rPh sb="0" eb="2">
      <t>トアタ</t>
    </rPh>
    <phoneticPr fontId="1"/>
  </si>
  <si>
    <t>複合部</t>
    <rPh sb="0" eb="2">
      <t>フクゴウ</t>
    </rPh>
    <rPh sb="2" eb="3">
      <t>ブ</t>
    </rPh>
    <phoneticPr fontId="1"/>
  </si>
  <si>
    <t>開閉装置01</t>
    <rPh sb="0" eb="4">
      <t>カイヘイソウチ</t>
    </rPh>
    <phoneticPr fontId="1"/>
  </si>
  <si>
    <t>開閉装置</t>
    <rPh sb="0" eb="4">
      <t>カイヘイソウチ</t>
    </rPh>
    <phoneticPr fontId="1"/>
  </si>
  <si>
    <t>シーブ</t>
  </si>
  <si>
    <t>機側操作盤01</t>
    <rPh sb="0" eb="1">
      <t>キ</t>
    </rPh>
    <rPh sb="1" eb="2">
      <t>ガワ</t>
    </rPh>
    <rPh sb="2" eb="5">
      <t>ソウサバン</t>
    </rPh>
    <phoneticPr fontId="1"/>
  </si>
  <si>
    <t>機側操作盤</t>
    <rPh sb="0" eb="1">
      <t>キ</t>
    </rPh>
    <rPh sb="1" eb="2">
      <t>ガワ</t>
    </rPh>
    <rPh sb="2" eb="5">
      <t>ソウサバン</t>
    </rPh>
    <phoneticPr fontId="1"/>
  </si>
  <si>
    <t>全体</t>
    <rPh sb="0" eb="2">
      <t>ゼンタイ</t>
    </rPh>
    <phoneticPr fontId="1"/>
  </si>
  <si>
    <t>ゲート</t>
    <phoneticPr fontId="1"/>
  </si>
  <si>
    <t>土木①</t>
  </si>
  <si>
    <t>開水路01-11</t>
    <phoneticPr fontId="1"/>
  </si>
  <si>
    <t>開水路02-11</t>
    <phoneticPr fontId="1"/>
  </si>
  <si>
    <t>開水路03-11</t>
    <phoneticPr fontId="1"/>
  </si>
  <si>
    <t>ひび割れ充填工法</t>
    <rPh sb="2" eb="3">
      <t>ワ</t>
    </rPh>
    <rPh sb="4" eb="6">
      <t>ジュウテン</t>
    </rPh>
    <rPh sb="6" eb="8">
      <t>コウホウ</t>
    </rPh>
    <phoneticPr fontId="1"/>
  </si>
  <si>
    <t>ひび割れ箇所をUカットし、弾性シーリング材を注入して水分の浸入を防止する。</t>
  </si>
  <si>
    <t>m</t>
    <phoneticPr fontId="1"/>
  </si>
  <si>
    <t>プレキャスト鉄筋Co造</t>
    <rPh sb="6" eb="8">
      <t>テッキン</t>
    </rPh>
    <rPh sb="10" eb="11">
      <t>ゾウ</t>
    </rPh>
    <phoneticPr fontId="1"/>
  </si>
  <si>
    <t>現場打ち鉄筋Co造</t>
    <rPh sb="0" eb="3">
      <t>ゲンバウ</t>
    </rPh>
    <rPh sb="4" eb="6">
      <t>テッキン</t>
    </rPh>
    <rPh sb="8" eb="9">
      <t>ツク</t>
    </rPh>
    <phoneticPr fontId="1"/>
  </si>
  <si>
    <t>見積</t>
    <rPh sb="0" eb="2">
      <t>ミツモリ</t>
    </rPh>
    <phoneticPr fontId="1"/>
  </si>
  <si>
    <t>繰り返す</t>
  </si>
  <si>
    <t>土木②</t>
  </si>
  <si>
    <t>開水路03-22</t>
    <phoneticPr fontId="1"/>
  </si>
  <si>
    <t>パネル接着工法</t>
  </si>
  <si>
    <t>FRP補強材等のパネルを側壁に接着させ、変形・倒壊を防止する。</t>
  </si>
  <si>
    <t>繰り返さない</t>
  </si>
  <si>
    <t>土木③</t>
  </si>
  <si>
    <t>更新</t>
    <rPh sb="0" eb="2">
      <t>コウシン</t>
    </rPh>
    <phoneticPr fontId="1"/>
  </si>
  <si>
    <t>改築</t>
    <rPh sb="0" eb="2">
      <t>カイチク</t>
    </rPh>
    <phoneticPr fontId="1"/>
  </si>
  <si>
    <t>積算</t>
    <rPh sb="0" eb="2">
      <t>セキサン</t>
    </rPh>
    <phoneticPr fontId="1"/>
  </si>
  <si>
    <t>機械①</t>
  </si>
  <si>
    <t>機械②</t>
  </si>
  <si>
    <t>TBM</t>
  </si>
  <si>
    <t>扉体01-11</t>
    <rPh sb="0" eb="2">
      <t>ヒタイ</t>
    </rPh>
    <phoneticPr fontId="1"/>
  </si>
  <si>
    <t>防食工法</t>
    <rPh sb="0" eb="2">
      <t>ボウショク</t>
    </rPh>
    <rPh sb="2" eb="4">
      <t>コウホウ</t>
    </rPh>
    <phoneticPr fontId="1"/>
  </si>
  <si>
    <t>錆を除去し、補修の塗装を行い防食を図る。</t>
  </si>
  <si>
    <t>戸当り01-11</t>
    <rPh sb="0" eb="2">
      <t>トアタ</t>
    </rPh>
    <phoneticPr fontId="1"/>
  </si>
  <si>
    <t>開閉装置01-11</t>
    <rPh sb="0" eb="4">
      <t>カイヘイソウチ</t>
    </rPh>
    <phoneticPr fontId="1"/>
  </si>
  <si>
    <t>交換</t>
    <rPh sb="0" eb="2">
      <t>コウカン</t>
    </rPh>
    <phoneticPr fontId="1"/>
  </si>
  <si>
    <t>破損しているため、部品交換により機能回復を図る。</t>
  </si>
  <si>
    <t>機側操作盤01-11</t>
    <rPh sb="0" eb="1">
      <t>キ</t>
    </rPh>
    <rPh sb="1" eb="2">
      <t>ガワ</t>
    </rPh>
    <rPh sb="2" eb="5">
      <t>ソウサバン</t>
    </rPh>
    <phoneticPr fontId="1"/>
  </si>
  <si>
    <t>動作不良により正常な機能が失われているため更新により機能回復を図る。</t>
  </si>
  <si>
    <t>見積</t>
    <rPh sb="0" eb="2">
      <t>ミツ</t>
    </rPh>
    <phoneticPr fontId="1"/>
  </si>
  <si>
    <t>扉体01-21</t>
    <rPh sb="0" eb="2">
      <t>ヒタイ</t>
    </rPh>
    <phoneticPr fontId="1"/>
  </si>
  <si>
    <t>戸当り01-21</t>
    <rPh sb="0" eb="2">
      <t>トアタ</t>
    </rPh>
    <phoneticPr fontId="1"/>
  </si>
  <si>
    <t>開閉装置01-21</t>
    <rPh sb="0" eb="4">
      <t>カイヘイソウチ</t>
    </rPh>
    <phoneticPr fontId="1"/>
  </si>
  <si>
    <t>機側操作盤01-21</t>
    <rPh sb="0" eb="1">
      <t>キ</t>
    </rPh>
    <rPh sb="1" eb="2">
      <t>ガワ</t>
    </rPh>
    <rPh sb="2" eb="5">
      <t>ソウサバン</t>
    </rPh>
    <phoneticPr fontId="1"/>
  </si>
  <si>
    <t>構造物の全部を従前と同様の用途・規格・規模のものに建て替える。</t>
    <rPh sb="0" eb="3">
      <t>コウゾウブツ</t>
    </rPh>
    <rPh sb="16" eb="18">
      <t>キカク</t>
    </rPh>
    <phoneticPr fontId="1"/>
  </si>
  <si>
    <t>B1.50×H1.25</t>
    <phoneticPr fontId="1"/>
  </si>
  <si>
    <t>B2.00×H1.50</t>
    <phoneticPr fontId="1"/>
  </si>
  <si>
    <t>頭首工01-11</t>
  </si>
  <si>
    <t>頭首工02-11</t>
  </si>
  <si>
    <t>開水路01-21</t>
  </si>
  <si>
    <t>開水路01-22</t>
  </si>
  <si>
    <t>m2</t>
  </si>
  <si>
    <t>開水路02-21</t>
  </si>
  <si>
    <t>開水路02-22</t>
  </si>
  <si>
    <t>開水路03-21</t>
  </si>
  <si>
    <t>頭首工01-21</t>
  </si>
  <si>
    <t>頭首工01-22</t>
  </si>
  <si>
    <t>頭首工02-21</t>
  </si>
  <si>
    <t>頭首工02-22</t>
  </si>
  <si>
    <t>開水路01-31</t>
  </si>
  <si>
    <t>開水路02-31</t>
  </si>
  <si>
    <t>開水路03-31</t>
  </si>
  <si>
    <t>頭首工01-31</t>
  </si>
  <si>
    <t>頭首工02-31</t>
  </si>
  <si>
    <t>○○幹線水路</t>
    <rPh sb="2" eb="6">
      <t>カンセンスイロ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</si>
</sst>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_ "/>
    <numFmt numFmtId="178" formatCode="0000"/>
    <numFmt numFmtId="179" formatCode="00000"/>
    <numFmt numFmtId="180" formatCode="00"/>
    <numFmt numFmtId="181" formatCode="000"/>
  </numFmts>
  <fonts count="5">
    <font>
      <sz val="11"/>
      <color theme="1"/>
      <name val="Yu Gothic"/>
      <family val="2"/>
      <scheme val="minor"/>
    </font>
    <font>
      <sz val="6"/>
      <name val="Yu Gothic"/>
      <family val="3"/>
      <charset val="128"/>
      <scheme val="minor"/>
    </font>
    <font>
      <sz val="10"/>
      <color theme="1"/>
      <name val="Meiryo UI"/>
      <family val="3"/>
      <charset val="128"/>
    </font>
    <font>
      <sz val="10"/>
      <color theme="1"/>
      <name val="Yu Gothic"/>
      <family val="2"/>
      <scheme val="minor"/>
    </font>
    <font>
      <sz val="10"/>
      <color rgb="FF000000"/>
      <name val="Meiryo UI"/>
      <family val="3"/>
      <charset val="128"/>
    </font>
  </fonts>
  <fills count="7">
    <fill>
      <patternFill patternType="none"/>
    </fill>
    <fill>
      <patternFill patternType="gray125"/>
    </fill>
    <fill>
      <patternFill patternType="solid">
        <fgColor rgb="FF0070C0"/>
        <bgColor indexed="64"/>
      </patternFill>
    </fill>
    <fill>
      <patternFill patternType="solid">
        <fgColor rgb="FFFF0000"/>
        <bgColor indexed="64"/>
      </patternFill>
    </fill>
    <fill>
      <patternFill patternType="solid">
        <fgColor rgb="FF7030A0"/>
        <bgColor indexed="64"/>
      </patternFill>
    </fill>
    <fill>
      <patternFill patternType="solid">
        <fgColor theme="1" tint="0.249977111117893"/>
        <bgColor indexed="64"/>
      </patternFill>
    </fill>
    <fill>
      <patternFill patternType="solid">
        <fgColor rgb="FF00B050"/>
        <bgColor indexed="64"/>
      </patternFill>
    </fill>
  </fills>
  <borders count="1">
    <border>
      <left/>
      <right/>
      <top/>
      <bottom/>
      <diagonal/>
    </border>
  </borders>
  <cellStyleXfs count="1">
    <xf numFmtId="0" fontId="0" fillId="0" borderId="0"/>
  </cellStyleXfs>
  <cellXfs count="25">
    <xf numFmtId="0" fontId="0" fillId="0" borderId="0" xfId="0"/>
    <xf numFmtId="0" fontId="2" fillId="2" borderId="0" xfId="0" applyFont="1" applyFill="1" applyAlignment="1">
      <alignment horizontal="center" vertical="center"/>
    </xf>
    <xf numFmtId="0" fontId="2" fillId="3"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176" fontId="2" fillId="0" borderId="0" xfId="0" applyNumberFormat="1" applyFont="1" applyAlignment="1" applyProtection="1">
      <alignment horizontal="right" vertical="center"/>
      <protection locked="0"/>
    </xf>
    <xf numFmtId="179" fontId="2" fillId="0" borderId="0" xfId="0" applyNumberFormat="1" applyFont="1" applyAlignment="1" applyProtection="1">
      <alignment horizontal="left" vertical="center"/>
      <protection locked="0"/>
    </xf>
    <xf numFmtId="177" fontId="2" fillId="0" borderId="0" xfId="0" applyNumberFormat="1" applyFont="1" applyAlignment="1" applyProtection="1">
      <alignment horizontal="right" vertical="center"/>
      <protection locked="0"/>
    </xf>
    <xf numFmtId="0" fontId="2" fillId="0" borderId="0" xfId="0" applyFont="1" applyAlignment="1">
      <alignment horizontal="left" vertical="center"/>
    </xf>
    <xf numFmtId="0" fontId="4" fillId="0" borderId="0" xfId="0" applyFont="1" applyAlignment="1">
      <alignment horizontal="center" vertical="center"/>
    </xf>
    <xf numFmtId="0" fontId="2" fillId="0" borderId="0" xfId="0" applyFont="1" applyAlignment="1" applyProtection="1">
      <alignment horizontal="left" vertical="center" wrapText="1"/>
      <protection locked="0"/>
    </xf>
    <xf numFmtId="0" fontId="2" fillId="0" borderId="0" xfId="0" applyFont="1"/>
    <xf numFmtId="0" fontId="0" fillId="0" borderId="0" xfId="0" applyAlignment="1">
      <alignment horizontal="left"/>
    </xf>
    <xf numFmtId="0" fontId="2" fillId="0" borderId="0" xfId="0" applyFont="1" applyAlignment="1">
      <alignment horizontal="center"/>
    </xf>
    <xf numFmtId="0" fontId="2" fillId="2" borderId="0" xfId="0" applyFont="1" applyFill="1" applyAlignment="1">
      <alignment horizontal="center"/>
    </xf>
    <xf numFmtId="180" fontId="2" fillId="0" borderId="0" xfId="0" applyNumberFormat="1" applyFont="1" applyAlignment="1">
      <alignment horizontal="center" vertical="center"/>
    </xf>
    <xf numFmtId="181" fontId="2" fillId="0" borderId="0" xfId="0" applyNumberFormat="1" applyFont="1" applyAlignment="1">
      <alignment horizontal="center" vertical="center"/>
    </xf>
    <xf numFmtId="0" fontId="2" fillId="5" borderId="0" xfId="0" applyFont="1" applyFill="1" applyAlignment="1">
      <alignment horizontal="center" vertical="center"/>
    </xf>
    <xf numFmtId="0" fontId="3" fillId="0" borderId="0" xfId="0" applyFont="1"/>
    <xf numFmtId="0" fontId="2" fillId="4" borderId="0" xfId="0" applyFont="1" applyFill="1" applyAlignment="1">
      <alignment horizontal="center" vertical="center"/>
    </xf>
    <xf numFmtId="0" fontId="2" fillId="6" borderId="0" xfId="0" applyFont="1" applyFill="1" applyAlignment="1">
      <alignment horizontal="center" vertical="center"/>
    </xf>
    <xf numFmtId="178" fontId="2" fillId="0" borderId="0" xfId="0" applyNumberFormat="1" applyFont="1" applyAlignment="1">
      <alignment horizontal="center" vertical="center"/>
    </xf>
    <xf numFmtId="0" fontId="3" fillId="0" borderId="0" xfId="0" applyFont="1" applyAlignment="1">
      <alignment horizontal="left"/>
    </xf>
    <xf numFmtId="0" fontId="2" fillId="0" borderId="0" xfId="0" applyFont="1" applyAlignment="1" applyProtection="1">
      <alignment horizontal="center" vertical="center"/>
    </xf>
  </cellXfs>
  <cellStyles count="1">
    <cellStyle name="標準" xfId="0" builtinId="0"/>
  </cellStyles>
  <dxfs count="217">
    <dxf>
      <fill>
        <patternFill>
          <bgColor rgb="FFCCCCFF"/>
        </patternFill>
      </fill>
    </dxf>
    <dxf>
      <fill>
        <patternFill>
          <bgColor theme="7" tint="0.79998168889431442"/>
        </patternFill>
      </fill>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rgb="FF000000"/>
        <name val="Meiryo UI"/>
        <family val="3"/>
        <charset val="128"/>
        <scheme val="none"/>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rgb="FF000000"/>
        <name val="Meiryo UI"/>
        <family val="3"/>
        <charset val="128"/>
        <scheme val="none"/>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rgb="FF000000"/>
        <name val="Meiryo UI"/>
        <family val="3"/>
        <charset val="128"/>
        <scheme val="none"/>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rgb="FF000000"/>
        <name val="Meiryo UI"/>
        <family val="3"/>
        <charset val="128"/>
        <scheme val="none"/>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rgb="FF000000"/>
        <name val="Meiryo UI"/>
        <family val="3"/>
        <charset val="128"/>
        <scheme val="none"/>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numFmt numFmtId="177" formatCode="#,##0_ "/>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numFmt numFmtId="176" formatCode="#,##0.00_ "/>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numFmt numFmtId="179" formatCode="00000"/>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numFmt numFmtId="178" formatCode="0000"/>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rgb="FF000000"/>
        <name val="Meiryo UI"/>
        <family val="3"/>
        <charset val="128"/>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numFmt numFmtId="176" formatCode="#,##0.00_ "/>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numFmt numFmtId="181" formatCode="000"/>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numFmt numFmtId="176" formatCode="#,##0.00_ "/>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numFmt numFmtId="0" formatCode="Genera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numFmt numFmtId="181" formatCode="000"/>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numFmt numFmtId="0" formatCode="Genera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numFmt numFmtId="181" formatCode="000"/>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numFmt numFmtId="180" formatCode="00"/>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fill>
        <patternFill patternType="solid">
          <fgColor indexed="64"/>
          <bgColor rgb="FF0070C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fill>
        <patternFill patternType="solid">
          <fgColor indexed="64"/>
          <bgColor rgb="FF0070C0"/>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rgb="FF000000"/>
        <name val="Meiryo UI"/>
        <family val="3"/>
        <charset val="128"/>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protection locked="1" hidden="0"/>
    </dxf>
  </dxfs>
  <tableStyles count="0" defaultTableStyle="TableStyleMedium2" defaultPivotStyle="PivotStyleLight16"/>
  <colors>
    <mruColors>
      <color rgb="FFCCCCFF"/>
      <color rgb="FFCC99FF"/>
      <color rgb="FFFFCCFF"/>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D80EB774-7431-45B6-8A83-E73551C04ECD}" name="MasterData_Subject" displayName="MasterData_Subject" ref="A1:D2" totalsRowShown="0" headerRowDxfId="216" dataDxfId="215">
  <autoFilter ref="A1:D2" xr:uid="{C3EA783F-9696-41DE-8C81-550A66F8FDD2}"/>
  <tableColumns count="4">
    <tableColumn id="5" xr3:uid="{F59ED7AB-CE24-4E1E-8035-E97B93998759}" name="業務名" dataDxfId="214"/>
    <tableColumn id="1" xr3:uid="{191E6173-D4A5-4CA4-AFF1-9F4705CE2693}" name="事務所名" dataDxfId="213"/>
    <tableColumn id="7" xr3:uid="{207D6A8A-B9A6-4326-A0CC-A2641A0126F4}" name="地区名" dataDxfId="212"/>
    <tableColumn id="8" xr3:uid="{FA77F438-1945-4130-85D5-0D2CE52E58DD}" name="施設名" dataDxfId="21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3EA783F-9696-41DE-8C81-550A66F8FDD2}" name="MasterData_Common" displayName="MasterData_Common" ref="A1:H2" totalsRowShown="0" headerRowDxfId="210" dataDxfId="209">
  <autoFilter ref="A1:H2" xr:uid="{C3EA783F-9696-41DE-8C81-550A66F8FDD2}"/>
  <tableColumns count="8">
    <tableColumn id="1" xr3:uid="{1D3C19B8-0076-4EA8-900D-7BD4D55C395E}" name="検討期間" dataDxfId="2"/>
    <tableColumn id="3" xr3:uid="{A31576AD-B078-475E-84D0-E087CCDD99EF}" name="機能診断年度" dataDxfId="208"/>
    <tableColumn id="4" xr3:uid="{1EC6F4A1-8003-4361-9F41-AB0F020BA620}" name="検討開始年度" dataDxfId="207"/>
    <tableColumn id="5" xr3:uid="{0814CFC9-FAF2-40BE-A6D6-5B09C70B4021}" name="対策初年度" dataDxfId="206"/>
    <tableColumn id="7" xr3:uid="{9A37D11B-DAE6-4A1C-94C6-2B164F1BB734}" name="区分1" dataDxfId="205"/>
    <tableColumn id="8" xr3:uid="{B10B07E2-1D6B-444B-8095-BD1A7A6B2828}" name="区分2" dataDxfId="204"/>
    <tableColumn id="6" xr3:uid="{17C94611-0BBD-451C-9E82-84E994737947}" name="検討終了年度" dataDxfId="203">
      <calculatedColumnFormula>MasterData_Common[[#This Row],[検討期間]]+MasterData_Common[[#This Row],[検討開始年度]]-1</calculatedColumnFormula>
    </tableColumn>
    <tableColumn id="2" xr3:uid="{57B15896-E4EC-4AB6-B83C-4FF23FE60971}" name="割引率" dataDxfId="20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D34F131-0B84-4918-A099-CE9EE37A6294}" name="MasterData_Kubun" displayName="MasterData_Kubun" ref="I4:Q11" totalsRowShown="0" headerRowDxfId="201" dataDxfId="200">
  <autoFilter ref="I4:Q11" xr:uid="{CD34F131-0B84-4918-A099-CE9EE37A6294}"/>
  <tableColumns count="9">
    <tableColumn id="1" xr3:uid="{98146563-C8AD-4E78-AF74-752C13A60F78}" name="NO" dataDxfId="199">
      <calculatedColumnFormula>ROW()-ROW(MasterData_Kubun[[#Headers],[NO]])</calculatedColumnFormula>
    </tableColumn>
    <tableColumn id="2" xr3:uid="{8A5A7ED0-4C88-4928-ACD7-1B969C743905}" name="区分1" dataDxfId="198">
      <calculatedColumnFormula array="1">IF(MasterData_Common[区分1]="","",MasterData_Common[区分1])</calculatedColumnFormula>
    </tableColumn>
    <tableColumn id="3" xr3:uid="{CD6CCAE7-9EB4-4238-B899-E8E176B55CE8}" name="区分2" dataDxfId="197">
      <calculatedColumnFormula array="1">IF(MasterData_Common[区分2]="","",MasterData_Common[区分2])</calculatedColumnFormula>
    </tableColumn>
    <tableColumn id="4" xr3:uid="{246B3957-7A6F-4DE5-BC21-3DF04E461F12}" name="区分3" dataDxfId="196"/>
    <tableColumn id="5" xr3:uid="{26B89B1D-C883-4B98-B4A7-211FE05B4A88}" name="シナリオ名称" dataDxfId="195">
      <calculatedColumnFormula>IF(AND(MasterData_Kubun[[#This Row],[NO]]&lt;=4,MasterData_Kubun[[#This Row],[区分1]]&lt;&gt;""),MasterData_Kubun[[#This Row],[区分1]]&amp;MasterData_Kubun[[#This Row],[区分3]],IF(AND(MasterData_Kubun[[#This Row],[NO]]&gt;4,MasterData_Kubun[[#This Row],[区分2]]&lt;&gt;""),MasterData_Kubun[[#This Row],[区分2]]&amp;MasterData_Kubun[[#This Row],[区分3]],""))</calculatedColumnFormula>
    </tableColumn>
    <tableColumn id="6" xr3:uid="{D4749983-61E1-4280-9157-87EB5EF0E727}" name="判定1" dataDxfId="194">
      <calculatedColumnFormula>IF(MasterData_Kubun[[#This Row],[シナリオ名称]]="",0,COUNTIF(MasterData_Taisaku[シナリオ名称],MasterData_Kubun[[#This Row],[シナリオ名称]]))</calculatedColumnFormula>
    </tableColumn>
    <tableColumn id="7" xr3:uid="{0E38DEF9-1E44-476A-8F19-A9BA23995B2E}" name="判定2" dataDxfId="193">
      <calculatedColumnFormula>IF(MasterData_Kubun[[#This Row],[判定1]]&gt;0,"●","×")</calculatedColumnFormula>
    </tableColumn>
    <tableColumn id="8" xr3:uid="{B12754B8-2E83-40A0-B819-29667BEB49DA}" name="判定3" dataDxfId="192">
      <calculatedColumnFormula array="1">IF(LEFT(MasterData_Kubun[[#This Row],[シナリオ名称]],2)=MasterData_Common[区分1],MasterData_Kubun[[#This Row],[判定2]],"×")</calculatedColumnFormula>
    </tableColumn>
    <tableColumn id="9" xr3:uid="{D55631FF-55EF-40D0-AEC7-30EF55A02825}" name="判定4" dataDxfId="191">
      <calculatedColumnFormula array="1">IF(LEFT(MasterData_Kubun[[#This Row],[シナリオ名称]],2)=MasterData_Common[区分2],MasterData_Kubun[[#This Row],[判定2]],"×")</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4A65FED-FFB2-4858-B7AE-78AD6AD88671}" name="MasterData_Judge" displayName="MasterData_Judge" ref="R13:AE32" totalsRowShown="0" headerRowDxfId="190" dataDxfId="189">
  <autoFilter ref="R13:AE32" xr:uid="{B4A65FED-FFB2-4858-B7AE-78AD6AD88671}"/>
  <tableColumns count="14">
    <tableColumn id="1" xr3:uid="{37CFA95F-3E1C-4BC0-98EB-D1382572297A}" name="NO" dataDxfId="188">
      <calculatedColumnFormula>ROW()-ROW(MasterData_Judge[[#Headers],[NO]])</calculatedColumnFormula>
    </tableColumn>
    <tableColumn id="2" xr3:uid="{58CBD08A-A235-4C14-B264-9DC8AF0440AE}" name="区分1" dataDxfId="187">
      <calculatedColumnFormula array="1">IF(MasterData_Common[区分1]="","",MasterData_Common[区分1])</calculatedColumnFormula>
    </tableColumn>
    <tableColumn id="3" xr3:uid="{7EB56E34-CAF7-4F23-9964-FDED8BF7EF9D}" name="区分2" dataDxfId="186">
      <calculatedColumnFormula array="1">IF(MasterData_Common[区分2]="","",MasterData_Common[区分2])</calculatedColumnFormula>
    </tableColumn>
    <tableColumn id="4" xr3:uid="{A279C068-E4F5-4A23-80AB-18A372CCCF1F}" name="区分3" dataDxfId="185"/>
    <tableColumn id="5" xr3:uid="{7EFAA3F0-EC42-458D-9C7C-4E57D7DF92FA}" name="区分4" dataDxfId="184"/>
    <tableColumn id="6" xr3:uid="{26E2B178-50A0-4169-8DE2-1DDD48921992}" name="シナリオ名称1" dataDxfId="183">
      <calculatedColumnFormula>IF(AND(MasterData_Judge[[#This Row],[区分1]]&lt;&gt;"",MasterData_Judge[[#This Row],[区分3]]&lt;&gt;""),MasterData_Judge[[#This Row],[区分1]]&amp;MasterData_Judge[[#This Row],[区分3]],"")</calculatedColumnFormula>
    </tableColumn>
    <tableColumn id="8" xr3:uid="{B9980829-34A8-4E04-879E-030677364088}" name="シナリオ名称2" dataDxfId="182">
      <calculatedColumnFormula>IF(AND(MasterData_Judge[[#This Row],[区分2]]&lt;&gt;"",MasterData_Judge[[#This Row],[区分4]]&lt;&gt;""),MasterData_Judge[[#This Row],[区分2]]&amp;MasterData_Judge[[#This Row],[区分4]],"")</calculatedColumnFormula>
    </tableColumn>
    <tableColumn id="9" xr3:uid="{086D9A9E-55EB-479D-93F9-B3667EFC1CA6}" name="シナリオ名称" dataDxfId="181">
      <calculatedColumnFormula>IF(AND(MasterData_Judge[[#This Row],[シナリオ名称1]]&lt;&gt;"",MasterData_Judge[[#This Row],[シナリオ名称2]]&lt;&gt;""),MasterData_Judge[[#This Row],[シナリオ名称1]]&amp;"+"&amp;MasterData_Judge[[#This Row],[シナリオ名称2]],IF(AND(MasterData_Judge[[#This Row],[シナリオ名称1]]&lt;&gt;"",MasterData_Judge[[#This Row],[シナリオ名称2]]=""),MasterData_Judge[[#This Row],[シナリオ名称1]],IF(AND(MasterData_Judge[[#This Row],[シナリオ名称1]]="",MasterData_Judge[[#This Row],[シナリオ名称2]]&lt;&gt;""),MasterData_Judge[[#This Row],[シナリオ名称2]],"")))</calculatedColumnFormula>
    </tableColumn>
    <tableColumn id="7" xr3:uid="{D3086702-FDD1-4807-AC13-A0D149AF2A7B}" name="判定1" dataDxfId="180">
      <calculatedColumnFormula>IFERROR(VLOOKUP(MasterData_Judge[[#This Row],[シナリオ名称1]],MasterData_Kubun[[シナリオ名称]:[判定2]],COLUMN(MasterData_Kubun[[#Headers],[判定2]])-COLUMN(MasterData_Kubun[[#Headers],[シナリオ名称]])+1,0),"×")</calculatedColumnFormula>
    </tableColumn>
    <tableColumn id="10" xr3:uid="{02408B6E-D959-49DB-A651-7E32B785EBB3}" name="判定2" dataDxfId="179">
      <calculatedColumnFormula>IFERROR(VLOOKUP(MasterData_Judge[[#This Row],[シナリオ名称2]],MasterData_Kubun[[シナリオ名称]:[判定2]],COLUMN(MasterData_Kubun[[#Headers],[判定2]])-COLUMN(MasterData_Kubun[[#Headers],[シナリオ名称]])+1,0),"×")</calculatedColumnFormula>
    </tableColumn>
    <tableColumn id="14" xr3:uid="{BDFAFA5B-622A-4D3C-AA35-34EC58EECD0A}" name="判定3" dataDxfId="178">
      <calculatedColumnFormula>IF(OR(COUNTIF(MasterData_Kubun[判定3],"●")=0,COUNTIF(MasterData_Kubun[判定4],"●")=0),"単","複")</calculatedColumnFormula>
    </tableColumn>
    <tableColumn id="11" xr3:uid="{A204ED17-FB8A-4CC5-B97B-D1A0DB519A96}" name="判定4" dataDxfId="177">
      <calculatedColumnFormula>IF(AND(MasterData_Judge[[#This Row],[NO]]&lt;=7,MasterData_Judge[[#This Row],[判定3]]="単",COUNTIF(MasterData_Judge[[#This Row],[判定1]:[判定2]],"●")=1),"●",IF(AND(MasterData_Judge[[#This Row],[NO]]&gt;7,MasterData_Judge[[#This Row],[判定3]]="複",COUNTIF(MasterData_Judge[[#This Row],[判定1]:[判定2]],"●")=2),"●","×"))</calculatedColumnFormula>
    </tableColumn>
    <tableColumn id="12" xr3:uid="{A8655D6F-08AE-462D-B17A-F28AE70E7672}" name="描画開始年度" dataDxfId="176">
      <calculatedColumnFormula>2000</calculatedColumnFormula>
    </tableColumn>
    <tableColumn id="13" xr3:uid="{277B7CF2-738D-4E42-8803-AF1A7D3F71DE}" name="検討終了年度" dataDxfId="175">
      <calculatedColumnFormula array="1">MasterData_Common[検討終了年度]</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515CB5D-1C3C-4CD4-9D8A-07E08986400C}" name="MasterData_Rekka" displayName="MasterData_Rekka" ref="A1:F31" totalsRowShown="0" headerRowDxfId="174" dataDxfId="173">
  <autoFilter ref="A1:F31" xr:uid="{E515CB5D-1C3C-4CD4-9D8A-07E08986400C}"/>
  <tableColumns count="6">
    <tableColumn id="1" xr3:uid="{1F5DFE85-F80F-4A40-AADB-A46224C36936}" name="NO" dataDxfId="172">
      <calculatedColumnFormula>ROW()-1</calculatedColumnFormula>
    </tableColumn>
    <tableColumn id="2" xr3:uid="{2CE1854E-9CAE-47D8-BBE9-FCA90C8AEF5B}" name="グループ番号" dataDxfId="171"/>
    <tableColumn id="3" xr3:uid="{3832EF9E-49A9-477C-A86E-9785A329611E}" name="S-4" dataDxfId="170"/>
    <tableColumn id="4" xr3:uid="{5905585E-3294-460F-A169-73F8A5151846}" name="S-3" dataDxfId="169"/>
    <tableColumn id="5" xr3:uid="{E5315FD5-D0F8-4349-ACCC-12EC98ECA268}" name="S-2" dataDxfId="168"/>
    <tableColumn id="6" xr3:uid="{B3F8BEAC-D19C-4703-9A41-C9DD3E94A739}" name="S-1" dataDxfId="16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84400F-D5AE-4ECD-ACA3-0715CA1F217C}" name="MasterData_Doboku" displayName="MasterData_Doboku" ref="A1:M31" totalsRowShown="0" headerRowDxfId="166" dataDxfId="165">
  <autoFilter ref="A1:M31" xr:uid="{AD84400F-D5AE-4ECD-ACA3-0715CA1F217C}"/>
  <tableColumns count="13">
    <tableColumn id="1" xr3:uid="{FDA028B1-573D-4647-9CAF-ED44C8831016}" name="NO" dataDxfId="164">
      <calculatedColumnFormula>ROW()-1</calculatedColumnFormula>
    </tableColumn>
    <tableColumn id="4" xr3:uid="{70920590-E4ED-4743-AB7A-27DEF7E5B41C}" name="グループ番号" dataDxfId="163"/>
    <tableColumn id="2" xr3:uid="{C27D5AFD-21ED-4381-8667-A1B5B72598D5}" name="区分" dataDxfId="162">
      <calculatedColumnFormula>IF(MasterData_Doboku[[#This Row],[グループ番号]]="","","土木")</calculatedColumnFormula>
    </tableColumn>
    <tableColumn id="5" xr3:uid="{36DF555B-E728-4047-86DD-7D6FA7B179F3}" name="形式" dataDxfId="161"/>
    <tableColumn id="6" xr3:uid="{5A5517A7-512A-42CC-B82B-C10E402ED721}" name="規格" dataDxfId="160"/>
    <tableColumn id="7" xr3:uid="{D32B75A9-F304-443E-B4B7-529EF2D1BE2A}" name="規模" dataDxfId="159"/>
    <tableColumn id="8" xr3:uid="{9FB28FF3-A4C9-4CAB-BD37-B9B224B6BF18}" name="数量" dataDxfId="158"/>
    <tableColumn id="9" xr3:uid="{062085E1-AE78-4A75-AD96-23F542A021DD}" name="単位" dataDxfId="157"/>
    <tableColumn id="10" xr3:uid="{F9518F2F-5599-4080-AA51-F8EB9622CFF3}" name="現在の健全度" dataDxfId="156"/>
    <tableColumn id="11" xr3:uid="{79826975-6285-4D60-A9F6-012C6367986C}" name="変状(主な劣化要因)" dataDxfId="155"/>
    <tableColumn id="13" xr3:uid="{62C56395-A985-4F7B-8104-6AB236CA8092}" name="供用開始年度" dataDxfId="154"/>
    <tableColumn id="18" xr3:uid="{CC8DF0CF-DAB7-49CF-9ABF-D6F924574007}" name="耐用年数" dataDxfId="153"/>
    <tableColumn id="15" xr3:uid="{A11D3FBE-A3A0-409C-90B2-5E9D9A94DC65}" name="管理水準" dataDxfId="15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4C053B-858E-49E3-A62F-EB14AB68EA70}" name="MasterData_Setsubi" displayName="MasterData_Setsubi" ref="A1:O31" totalsRowShown="0" headerRowDxfId="151" dataDxfId="150">
  <autoFilter ref="A1:O31" xr:uid="{AD84400F-D5AE-4ECD-ACA3-0715CA1F217C}"/>
  <tableColumns count="15">
    <tableColumn id="1" xr3:uid="{411CCA3C-90C7-47DC-B353-F1274834F6E0}" name="NO" dataDxfId="149">
      <calculatedColumnFormula>ROW()-1</calculatedColumnFormula>
    </tableColumn>
    <tableColumn id="4" xr3:uid="{2AE3E0A6-DB5F-40C7-BF44-32541F83D3F2}" name="グループ番号" dataDxfId="148"/>
    <tableColumn id="19" xr3:uid="{3D210112-AC2A-4704-B100-C5830DDD5F32}" name="区分" dataDxfId="147"/>
    <tableColumn id="5" xr3:uid="{510C245C-45E5-476F-94A4-B87D8A45E2C3}" name="設備名" dataDxfId="146"/>
    <tableColumn id="6" xr3:uid="{035CE427-CAD0-4F84-BF48-FBCC86DB7085}" name="装置名" dataDxfId="145"/>
    <tableColumn id="7" xr3:uid="{395A725C-E1EB-45B0-A280-C19498ADA2A4}" name="部位" dataDxfId="144"/>
    <tableColumn id="8" xr3:uid="{DD167FDF-C588-40B0-8517-BBFA8ED1D4DC}" name="数量" dataDxfId="143"/>
    <tableColumn id="9" xr3:uid="{6B710566-EE8E-480C-A1C9-820F5643F0D6}" name="単位" dataDxfId="142"/>
    <tableColumn id="10" xr3:uid="{71D7E76F-9C5B-40FD-A9F9-EDC8E693C681}" name="現在の健全度" dataDxfId="141"/>
    <tableColumn id="13" xr3:uid="{2D3D8AAB-FB6A-449E-94ED-A5D14C693DC4}" name="供用開始年度(交換年度)" dataDxfId="140"/>
    <tableColumn id="18" xr3:uid="{F6E2426D-F7DF-41D0-838D-FC3F14BBA7F5}" name="耐用年数" dataDxfId="139"/>
    <tableColumn id="3" xr3:uid="{2FDD0D41-77F1-4426-A5B4-4ED2A2303E99}" name="実績補修(修理・交換)間隔" dataDxfId="138"/>
    <tableColumn id="11" xr3:uid="{3F6CB2A3-1A48-4CEE-937E-26DA8E9F55A0}" name="余寿命推定根拠" dataDxfId="137"/>
    <tableColumn id="2" xr3:uid="{E42E545C-5276-49F2-8A05-187D754A5EBA}" name="備考" dataDxfId="136"/>
    <tableColumn id="12" xr3:uid="{DFE8E076-CECF-49C5-B992-CCCE50E5B316}" name="機能診断年度" dataDxfId="135">
      <calculatedColumnFormula array="1">IF(OR(MasterData_Setsubi[[#This Row],[グループ番号]]="",MasterData_Common[機能診断年度]=""),"",MasterData_Common[機能診断年度])</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22C9612-37E7-4E54-9EC2-DE2F8DF8AE8A}" name="MasterData_Taisaku" displayName="MasterData_Taisaku" ref="A1:DZ31" totalsRowShown="0" headerRowDxfId="134" dataDxfId="133">
  <autoFilter ref="A1:DZ31" xr:uid="{32F9E29E-61ED-40E9-9B10-97612D8D0FBB}"/>
  <tableColumns count="130">
    <tableColumn id="1" xr3:uid="{B51AA65A-0B6E-44ED-8B16-386ACBC675A9}" name="NO" dataDxfId="132">
      <calculatedColumnFormula>ROW()-1</calculatedColumnFormula>
    </tableColumn>
    <tableColumn id="3" xr3:uid="{275676FA-7E19-47E1-AF8B-0E33D9A39B33}" name="シナリオ名称" dataDxfId="131"/>
    <tableColumn id="2" xr3:uid="{02271493-4B2D-4502-9798-FCF483DBD5D1}" name="グループ番号" dataDxfId="130"/>
    <tableColumn id="314" xr3:uid="{91E52048-4ECB-487F-900B-92CADB81339B}" name="対策時の健全度" dataDxfId="129"/>
    <tableColumn id="5" xr3:uid="{04A89578-93F8-46D3-89B4-3820DA16A9AF}" name="対策工番号" dataDxfId="128"/>
    <tableColumn id="6" xr3:uid="{12286404-AE26-4923-AFC7-4D0DA75D1FEB}" name="対策工法名" dataDxfId="127"/>
    <tableColumn id="8" xr3:uid="{45C1C5FB-1FB3-46FB-96CF-90EEB5C04664}" name="対策目的及び概要" dataDxfId="126"/>
    <tableColumn id="12" xr3:uid="{F267716A-CB39-40C8-9A3B-7660B9A9298A}" name="対策数量" dataDxfId="125"/>
    <tableColumn id="13" xr3:uid="{052C30A3-24C3-485C-9B79-BB2AEDFAF1A7}" name="単位" dataDxfId="124"/>
    <tableColumn id="10" xr3:uid="{00BD91AE-8C58-480C-B33E-9DDBC7253B42}" name="単価(円)" dataDxfId="123"/>
    <tableColumn id="17" xr3:uid="{760DD21C-F5DD-4FE8-8786-645AA402C7AA}" name="耐用年数" dataDxfId="122"/>
    <tableColumn id="119" xr3:uid="{C41F46F4-DF79-4D30-B952-06742C3BF49E}" name="対策費根拠" dataDxfId="121"/>
    <tableColumn id="4" xr3:uid="{988B89E9-D453-4BE7-9448-1AFDFA08755E}" name="繰返設定" dataDxfId="120"/>
    <tableColumn id="18" xr3:uid="{36640F90-5198-40DC-A9BC-1B43E10CA91C}" name="1回目" dataDxfId="119">
      <calculatedColumnFormula>IFERROR(IF(OR(MasterData_Taisaku[[#This Row],[シナリオ名称]]="",MasterData_Taisaku[[#This Row],[グループ番号]]=""),"",IF(AND(LEFT(MasterData_Taisaku[[#This Row],[シナリオ名称]],2)=MasterData_Taisaku[[#This Row],[区分1]],MasterData_Taisaku[[#This Row],[対策時の健全度]]&lt;&gt;"TBM",MasterData_Taisaku[[#This Row],[現在の健全度]]&lt;&gt;0,MasterData_Taisaku[[#This Row],[対策時の健全度]]&gt;=MasterData_Taisaku[[#This Row],[現在の健全度]]),MasterData_Taisaku[[#This Row],[対策初年度]],IF(AND(LEFT(MasterData_Taisaku[[#This Row],[シナリオ名称]],2)=MasterData_Taisaku[[#This Row],[区分1]],MasterData_Taisaku[[#This Row],[対策時の健全度]]=4,MasterData_Taisaku[[#This Row],[S-4]]&lt;&gt;"",MasterData_Taisaku[[#This Row],[S-4]]&gt;=MasterData_Taisaku[[#This Row],[対策初年度]]),MasterData_Taisaku[[#This Row],[S-4]],IF(AND(LEFT(MasterData_Taisaku[[#This Row],[シナリオ名称]],2)=MasterData_Taisaku[[#This Row],[区分1]],MasterData_Taisaku[[#This Row],[対策時の健全度]]=4,MasterData_Taisaku[[#This Row],[S-4]]&lt;&gt;"",MasterData_Taisaku[[#This Row],[S-4]]&lt;MasterData_Taisaku[[#This Row],[対策初年度]]),MasterData_Taisaku[[#This Row],[対策初年度]],IF(AND(LEFT(MasterData_Taisaku[[#This Row],[シナリオ名称]],2)=MasterData_Taisaku[[#This Row],[区分1]],MasterData_Taisaku[[#This Row],[対策時の健全度]]=3,MasterData_Taisaku[[#This Row],[S-3]]&lt;&gt;"",MasterData_Taisaku[[#This Row],[S-3]]&gt;=MasterData_Taisaku[[#This Row],[対策初年度]]),MasterData_Taisaku[[#This Row],[S-3]],IF(AND(LEFT(MasterData_Taisaku[[#This Row],[シナリオ名称]],2)=MasterData_Taisaku[[#This Row],[区分1]],MasterData_Taisaku[[#This Row],[対策時の健全度]]=3,MasterData_Taisaku[[#This Row],[S-3]]&lt;&gt;"",MasterData_Taisaku[[#This Row],[S-3]]&lt;MasterData_Taisaku[[#This Row],[対策初年度]]),MasterData_Taisaku[[#This Row],[対策初年度]],IF(AND(LEFT(MasterData_Taisaku[[#This Row],[シナリオ名称]],2)=MasterData_Taisaku[[#This Row],[区分1]],MasterData_Taisaku[[#This Row],[対策時の健全度]]=2,MasterData_Taisaku[[#This Row],[S-2]]&lt;&gt;"",MasterData_Taisaku[[#This Row],[S-2]]&gt;=MasterData_Taisaku[[#This Row],[対策初年度]]),MasterData_Taisaku[[#This Row],[S-2]],IF(AND(LEFT(MasterData_Taisaku[[#This Row],[シナリオ名称]],2)=MasterData_Taisaku[[#This Row],[区分1]],MasterData_Taisaku[[#This Row],[対策時の健全度]]=2,MasterData_Taisaku[[#This Row],[S-2]]&lt;&gt;"",MasterData_Taisaku[[#This Row],[S-2]]&lt;MasterData_Taisaku[[#This Row],[対策初年度]]),MasterData_Taisaku[[#This Row],[対策初年度]],IF(AND(LEFT(MasterData_Taisaku[[#This Row],[シナリオ名称]],2)=MasterData_Taisaku[[#This Row],[区分1]],MasterData_Taisaku[[#This Row],[対策時の健全度]]=1,MasterData_Taisaku[[#This Row],[S-1]]&lt;&gt;"",MasterData_Taisaku[[#This Row],[S-1]]&gt;=MasterData_Taisaku[[#This Row],[対策初年度]]),MasterData_Taisaku[[#This Row],[S-1]],IF(AND(LEFT(MasterData_Taisaku[[#This Row],[シナリオ名称]],2)=MasterData_Taisaku[[#This Row],[区分1]],MasterData_Taisaku[[#This Row],[対策時の健全度]]=1,MasterData_Taisaku[[#This Row],[S-1]]&lt;&gt;"",MasterData_Taisaku[[#This Row],[S-1]]&lt;MasterData_Taisaku[[#This Row],[対策初年度]]),MasterData_Taisaku[[#This Row],[対策初年度]],IF(AND(LEFT(MasterData_Taisaku[[#This Row],[シナリオ名称]],2)=MasterData_Taisaku[[#This Row],[区分2]],MasterData_Taisaku[[#This Row],[現在の健全度]]&lt;&gt;0,MasterData_Taisaku[[#This Row],[現在の健全度]]&lt;=3),MasterData_Taisaku[[#This Row],[対策初年度]],IF(MasterData_Taisaku[[#This Row],[供用開始年度]]+MasterData_Taisaku[[#This Row],[耐用年数(本体)]]&lt;=MasterData_Taisaku[[#This Row],[対策初年度]],MasterData_Taisaku[[#This Row],[対策初年度]],IF(MasterData_Taisaku[[#This Row],[供用開始年度]]+MasterData_Taisaku[[#This Row],[耐用年数(本体)]]&gt;MasterData_Taisaku[[#This Row],[対策初年度]],MasterData_Taisaku[[#This Row],[供用開始年度]]+MasterData_Taisaku[[#This Row],[耐用年数(本体)]]))))))))))))),MasterData_Taisaku[[#This Row],[対策初年度]])</calculatedColumnFormula>
    </tableColumn>
    <tableColumn id="19" xr3:uid="{46C58502-085F-4031-9242-16CABDA67EA4}" name="2回目" dataDxfId="118">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20" xr3:uid="{F057E4A2-B8CB-4619-920B-F2DB2352187F}" name="3回目" dataDxfId="117">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21" xr3:uid="{C38C09DC-2364-4559-B4FB-72FEBBDDB2BA}" name="4回目" dataDxfId="116">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22" xr3:uid="{89112B64-7083-4947-8F64-334B7812ED44}" name="5回目" dataDxfId="115">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23" xr3:uid="{05C633D4-3AE9-42B9-BF7C-D9672B8D0025}" name="6回目" dataDxfId="114">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24" xr3:uid="{6724C792-B10E-4D48-BD88-9EA358EE4907}" name="7回目" dataDxfId="113">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25" xr3:uid="{1236E9FA-C8CD-44C4-99D3-5FAD8E4F92A1}" name="8回目" dataDxfId="112">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26" xr3:uid="{392D580F-732B-4654-98E2-17005870BDB5}" name="9回目" dataDxfId="111">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27" xr3:uid="{27F0E537-3145-46B6-9743-9EB9DD16571D}" name="10回目" dataDxfId="110">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28" xr3:uid="{6BD6F27C-64D5-4F86-BAA0-E22B7F6B4A61}" name="11回目" dataDxfId="109">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29" xr3:uid="{68F90B82-EFDF-4118-9171-BB0BE28CCD55}" name="12回目" dataDxfId="108">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30" xr3:uid="{A240917B-9A53-4A8A-A975-9C5DA8EA5A5F}" name="13回目" dataDxfId="107">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31" xr3:uid="{F5AB5AA7-63EF-48C4-ACC9-B442C835A7AC}" name="14回目" dataDxfId="106">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32" xr3:uid="{25ADA80F-2822-4A7F-97D2-BDCE4041761F}" name="15回目" dataDxfId="105">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33" xr3:uid="{A99C445E-D3F9-4D51-A696-E9148011862B}" name="16回目" dataDxfId="104">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34" xr3:uid="{686423C3-C802-4119-920C-D262E2296AC4}" name="17回目" dataDxfId="103">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35" xr3:uid="{9E59B0C8-0BCA-41F0-A12B-EEB36CE86737}" name="18回目" dataDxfId="102">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36" xr3:uid="{26A7ECC9-0ECF-4284-8C06-A8A80B48DBD5}" name="19回目" dataDxfId="101">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37" xr3:uid="{11B7B7CE-7D4E-42AB-9A7A-01D048C3AA55}" name="20回目" dataDxfId="100">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38" xr3:uid="{6F15F4C4-615B-4E03-BD2F-ABC9DC5F0EFD}" name="21回目" dataDxfId="99">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39" xr3:uid="{F85B59E2-C11B-43D4-AFC7-C2CF8C18C542}" name="22回目" dataDxfId="98">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40" xr3:uid="{18CE2329-AEE3-4F86-BB73-4293031C1733}" name="23回目" dataDxfId="97">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41" xr3:uid="{A22F54BE-6EEF-4AFC-AF67-B785DF08659A}" name="24回目" dataDxfId="96">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42" xr3:uid="{F9753DC8-216A-4A2C-9EF9-964DE9B2D3F6}" name="25回目" dataDxfId="95">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43" xr3:uid="{05672797-DF7E-4DA5-8398-5A70796F07A0}" name="26回目" dataDxfId="94">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44" xr3:uid="{5ACF33B8-AE85-4B53-B749-E87B2A18CEE2}" name="27回目" dataDxfId="93">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45" xr3:uid="{4FEADF29-0594-4874-A582-CDD1C0282098}" name="28回目" dataDxfId="92">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46" xr3:uid="{C2425364-2DB9-4B18-8FF1-434BBECFC495}" name="29回目" dataDxfId="91">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47" xr3:uid="{FEC9BFF4-CA2E-4E98-86D3-6AE99EC975F1}" name="30回目" dataDxfId="90">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48" xr3:uid="{99E61E5F-4983-401B-B025-75D56E6AD719}" name="31回目" dataDxfId="89">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49" xr3:uid="{B38BBE0E-A584-4016-BC7A-55235D60F23D}" name="32回目" dataDxfId="88">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50" xr3:uid="{92ED9A1D-FD9A-40BA-B933-ED17790D2FA4}" name="33回目" dataDxfId="87">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51" xr3:uid="{D049A6F1-6D15-4A38-B019-19F4B19E5DF7}" name="34回目" dataDxfId="86">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52" xr3:uid="{731A90FD-04A8-4A9B-8478-3274A0BCF265}" name="35回目" dataDxfId="85">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53" xr3:uid="{492DD4E1-4B62-49F6-905F-C6AEED58E76B}" name="36回目" dataDxfId="84">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54" xr3:uid="{D2428CD7-8C66-45A2-A345-68731BE84BAF}" name="37回目" dataDxfId="83">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55" xr3:uid="{9CD68DCE-5190-40DA-AC85-A358D8A697DC}" name="38回目" dataDxfId="82">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56" xr3:uid="{57BC74FD-213D-49F0-8150-DC88D183A8FF}" name="39回目" dataDxfId="81">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57" xr3:uid="{754C56F6-9E28-4D8F-A2CE-97E664954F1B}" name="40回目" dataDxfId="80">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58" xr3:uid="{E26AD3FC-0BED-4554-ABF5-48523C452BE4}" name="41回目" dataDxfId="79">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59" xr3:uid="{BB5C3E20-E474-461C-A2DB-BF10A6F7966A}" name="42回目" dataDxfId="78">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60" xr3:uid="{2ABED534-F008-425A-A5D3-7FE3A000DD32}" name="43回目" dataDxfId="77">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61" xr3:uid="{8A073E06-B2FF-4533-AA40-A2CEA41E0BE6}" name="44回目" dataDxfId="76">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62" xr3:uid="{6ADBF797-D083-4EDA-A83A-F172C4EC5070}" name="45回目" dataDxfId="75">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322" xr3:uid="{8F498FBC-0EB9-4AFC-91BA-65E30E658E49}" name="46回目" dataDxfId="74">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63" xr3:uid="{E6D09391-73BD-40B0-8142-D983326635A9}" name="47回目" dataDxfId="73">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64" xr3:uid="{B3B8F55D-3175-4B6D-AA9B-13B9E69B8C1E}" name="48回目" dataDxfId="72">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65" xr3:uid="{E1C6BCD7-3F9F-4336-8B18-490B0881F937}" name="49回目" dataDxfId="71">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66" xr3:uid="{F3B03B46-1B22-4253-A6E8-660698A51293}" name="50回目" dataDxfId="70">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67" xr3:uid="{A3CD8AF5-65C5-463F-B6C3-486DE5885BA4}" name="51回目" dataDxfId="69">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68" xr3:uid="{DA7FB84E-8ED0-4623-9BDE-B7D7634E8F7C}" name="52回目" dataDxfId="68">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69" xr3:uid="{3E4D1285-CDC4-4679-AFF4-7C44A5070A82}" name="53回目" dataDxfId="67">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70" xr3:uid="{05092B3B-2E4D-435E-B754-ABF1958FC9C7}" name="54回目" dataDxfId="66">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71" xr3:uid="{0FAF49BB-3861-4B6A-B687-AF0CCCD9FC42}" name="55回目" dataDxfId="65">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72" xr3:uid="{D95D3BF7-4628-4924-9DA3-C3120711B8FA}" name="56回目" dataDxfId="64">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73" xr3:uid="{8BAC74F0-2819-4D32-BF0D-28AC5E9096D3}" name="57回目" dataDxfId="63">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74" xr3:uid="{3E41320B-EF79-4BFE-BB9C-A0B10CAB21B4}" name="58回目" dataDxfId="62">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75" xr3:uid="{342E9EA0-1A78-4F60-8998-C33C9D8F68D0}" name="59回目" dataDxfId="61">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76" xr3:uid="{8231372D-B556-4A6D-BB78-4E0264EA4995}" name="60回目" dataDxfId="60">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77" xr3:uid="{C623F090-0283-4032-B519-091531917944}" name="61回目" dataDxfId="59">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78" xr3:uid="{09C1B86E-498E-4CC9-94D6-199F2DECAB3F}" name="62回目" dataDxfId="58">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79" xr3:uid="{46E736A2-80C4-497D-A536-E5D4722EF125}" name="63回目" dataDxfId="57">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80" xr3:uid="{066AC403-B812-4989-906F-CBC5EBC9F1AA}" name="64回目" dataDxfId="56">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81" xr3:uid="{47B2E46E-4707-403A-BB6A-855374905BC4}" name="65回目" dataDxfId="55">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82" xr3:uid="{D1368BBD-C519-41D7-B8B2-E752DD53406E}" name="66回目" dataDxfId="54">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83" xr3:uid="{3B3BC855-936D-4C57-96ED-1BDE09233980}" name="67回目" dataDxfId="53">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84" xr3:uid="{D36E1DF3-FA3A-4111-8C61-E23388ECC004}" name="68回目" dataDxfId="52">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85" xr3:uid="{6A29F6AB-C7C0-4331-B8CA-0E168839420C}" name="69回目" dataDxfId="51">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86" xr3:uid="{3B6B30FA-EA99-48B1-84DB-0588F7F7774F}" name="70回目" dataDxfId="50">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87" xr3:uid="{F41B56A5-598C-4B31-97B4-E7BB17DE19EF}" name="71回目" dataDxfId="49">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88" xr3:uid="{40BD4CD0-1FB1-42B1-9F92-E47112DA8A1B}" name="72回目" dataDxfId="48">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89" xr3:uid="{1B0AF8ED-32E4-4A0F-BFAC-159F5E4E2E14}" name="73回目" dataDxfId="47">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90" xr3:uid="{64440E39-C5F0-4973-94D4-F2C4E83707BE}" name="74回目" dataDxfId="46">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91" xr3:uid="{11B330AC-ADBA-4A38-96A8-42A177FCAF61}" name="75回目" dataDxfId="45">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92" xr3:uid="{9D2C14C8-E28E-4A82-88BE-A15EC3AFE7FA}" name="76回目" dataDxfId="44">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93" xr3:uid="{2209C3F6-09B8-45A8-91D1-73256ECE4ACF}" name="77回目" dataDxfId="43">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94" xr3:uid="{B0A98995-B429-441A-BA58-553EB506682B}" name="78回目" dataDxfId="42">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95" xr3:uid="{C8715DFC-CC85-4597-AA9A-0F091E76BF51}" name="79回目" dataDxfId="41">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96" xr3:uid="{EBCE779C-A64B-430D-915C-23A4D587E0C2}" name="80回目" dataDxfId="40">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97" xr3:uid="{DCD5B75E-01F4-47A8-AEA4-B8A8CF87D4F7}" name="81回目" dataDxfId="39">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98" xr3:uid="{B8C14804-FFBD-4B18-A723-0AB4A536E2A9}" name="82回目" dataDxfId="38">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99" xr3:uid="{7C1AC878-CEC3-48D3-8EEF-70681893CA23}" name="83回目" dataDxfId="37">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100" xr3:uid="{76015239-14B5-46BE-9E62-A0BD1DD9C51D}" name="84回目" dataDxfId="36">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101" xr3:uid="{3E12C238-B233-40EE-875A-F9FF5B55591E}" name="85回目" dataDxfId="35">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102" xr3:uid="{E3FC7A03-F9D2-4E64-9215-0183A0804B59}" name="86回目" dataDxfId="34">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103" xr3:uid="{600DE92B-6D68-4079-AB7F-2C0EFC979039}" name="87回目" dataDxfId="33">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104" xr3:uid="{092CC8CA-95B6-44CB-9A72-3D17E12A0CA0}" name="88回目" dataDxfId="32">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105" xr3:uid="{8D42BCDA-2719-4DE5-AA69-36DFE021CE0F}" name="89回目" dataDxfId="31">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106" xr3:uid="{7E8069F7-8266-4B36-8A5B-A941F0670334}" name="90回目" dataDxfId="30">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107" xr3:uid="{E56FFF51-38BD-4475-9E1D-853454AB9166}" name="91回目" dataDxfId="29">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108" xr3:uid="{E049CD36-BF9E-442A-942E-9D594FC6F8A2}" name="92回目" dataDxfId="28">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109" xr3:uid="{C56A971C-148D-49AD-A024-6C799F361378}" name="93回目" dataDxfId="27">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110" xr3:uid="{742BE37E-853E-4C21-955D-BA0DA15E3601}" name="94回目" dataDxfId="26">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111" xr3:uid="{70F9E3F2-BA36-4CCB-B0BD-93A81319D218}" name="95回目" dataDxfId="25">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112" xr3:uid="{932B0EAB-06CE-498C-9B77-0F500D92E2CE}" name="96回目" dataDxfId="24">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113" xr3:uid="{F16A70F2-DC3D-4A14-9662-B3E1D4B31679}" name="97回目" dataDxfId="23">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114" xr3:uid="{2C855E41-5760-4BDA-A165-B1CF4FF6F9CE}" name="98回目" dataDxfId="22">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115" xr3:uid="{8F0F7CFF-3F4B-4EE2-ACA0-D64D07628EDD}" name="99回目" dataDxfId="21">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116" xr3:uid="{88A4EDE1-8F21-4C7E-8B36-2D0536801827}" name="100回目" dataDxfId="20">
      <calculatedColumnFormula>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calculatedColumnFormula>
    </tableColumn>
    <tableColumn id="11" xr3:uid="{FB88CB8F-CA78-4482-B871-0309C661725B}" name="西暦Max" dataDxfId="19">
      <calculatedColumnFormula>IFERROR(IF(OR(MasterData_Taisaku[[#This Row],[シナリオ名称]]="",MasterData_Taisaku[[#This Row],[グループ番号]]="",MasterData_Taisaku[[#This Row],[1回目]]=""),"",MAX(MasterData_Taisaku[[#This Row],[1回目]:[100回目]])),"")</calculatedColumnFormula>
    </tableColumn>
    <tableColumn id="7" xr3:uid="{815BC6AE-F8F1-4A08-BE7D-5394F6637D63}" name="検討期間" dataDxfId="18">
      <calculatedColumnFormula array="1">IFERROR(IF(OR(MasterData_Taisaku[[#This Row],[シナリオ名称]]="",MasterData_Taisaku[[#This Row],[グループ番号]]=""),"",MasterData_Common[検討期間]),"")</calculatedColumnFormula>
    </tableColumn>
    <tableColumn id="9" xr3:uid="{B9D48795-300D-41BE-9919-3FBF18D7B9A8}" name="機能診断年度" dataDxfId="17">
      <calculatedColumnFormula array="1">IFERROR(IF(OR(MasterData_Taisaku[[#This Row],[シナリオ名称]]="",MasterData_Taisaku[[#This Row],[グループ番号]]=""),"",MasterData_Common[機能診断年度]),"")</calculatedColumnFormula>
    </tableColumn>
    <tableColumn id="321" xr3:uid="{A67252B2-DE98-453E-9750-3FB5C38383D5}" name="検討開始年度" dataDxfId="16">
      <calculatedColumnFormula array="1">IFERROR(IF(OR(MasterData_Taisaku[[#This Row],[シナリオ名称]]="",MasterData_Taisaku[[#This Row],[グループ番号]]=""),"",MasterData_Common[検討開始年度]),"")</calculatedColumnFormula>
    </tableColumn>
    <tableColumn id="318" xr3:uid="{E9AA8931-0703-4D7B-97FB-9068EE9DE16F}" name="対策初年度" dataDxfId="15">
      <calculatedColumnFormula array="1">IFERROR(IF(OR(MasterData_Taisaku[[#This Row],[シナリオ名称]]="",MasterData_Taisaku[[#This Row],[グループ番号]]=""),"",MasterData_Common[対策初年度]),"")</calculatedColumnFormula>
    </tableColumn>
    <tableColumn id="14" xr3:uid="{8D69509D-445F-4225-A45A-993454BB9850}" name="区分1" dataDxfId="14">
      <calculatedColumnFormula array="1">IFERROR(IF(OR(MasterData_Taisaku[[#This Row],[シナリオ名称]]="",MasterData_Taisaku[[#This Row],[グループ番号]]=""),"",MasterData_Common[区分1]),"")</calculatedColumnFormula>
    </tableColumn>
    <tableColumn id="15" xr3:uid="{238BF74E-647B-41D9-8FBC-D7AC9071642F}" name="区分2" dataDxfId="13">
      <calculatedColumnFormula array="1">IFERROR(IF(OR(MasterData_Taisaku[[#This Row],[シナリオ名称]]="",MasterData_Taisaku[[#This Row],[グループ番号]]=""),"",MasterData_Common[区分2]),"")</calculatedColumnFormula>
    </tableColumn>
    <tableColumn id="16" xr3:uid="{8683F00D-A7A4-4EB2-96B8-C43D1BF758E8}" name="検討終了年度" dataDxfId="12">
      <calculatedColumnFormula array="1">IFERROR(IF(OR(MasterData_Taisaku[[#This Row],[シナリオ名称]]="",MasterData_Taisaku[[#This Row],[グループ番号]]=""),"",MasterData_Common[検討終了年度]),"")</calculatedColumnFormula>
    </tableColumn>
    <tableColumn id="117" xr3:uid="{BCDC21D7-C17F-4EA7-A51D-705EA93B8B80}" name="割引率" dataDxfId="11">
      <calculatedColumnFormula array="1">IFERROR(IF(OR(MasterData_Taisaku[[#This Row],[シナリオ名称]]="",MasterData_Taisaku[[#This Row],[グループ番号]]=""),"",MasterData_Common[割引率]),"")</calculatedColumnFormula>
    </tableColumn>
    <tableColumn id="120" xr3:uid="{A5E4544A-4680-4576-878A-C739844A5311}" name="区分" dataDxfId="10">
      <calculatedColumnFormula>IFERROR(IF(OR(MasterData_Taisaku[[#This Row],[シナリオ名称]]="",MasterData_Taisaku[[#This Row],[グループ番号]]=""),"",IF(LEFT(MasterData_Taisaku[[#This Row],[シナリオ名称]],2)=MasterData_Taisaku[[#This Row],[区分1]],VLOOKUP(MasterData_Taisaku[[#This Row],[グループ番号]],MasterData_Doboku[[グループ番号]:[区分]],COLUMN(MasterData_Doboku[[#Headers],[区分]])-COLUMN(MasterData_Doboku[[#Headers],[グループ番号]])+1,0),IF(LEFT(MasterData_Taisaku[[#This Row],[シナリオ名称]],2)=MasterData_Taisaku[[#This Row],[区分2]],VLOOKUP(MasterData_Taisaku[[#This Row],[グループ番号]],MasterData_Setsubi[[グループ番号]:[区分]],COLUMN(MasterData_Setsubi[[#Headers],[区分]])-COLUMN(MasterData_Setsubi[[#Headers],[グループ番号]])+1,0),""))),"")</calculatedColumnFormula>
    </tableColumn>
    <tableColumn id="317" xr3:uid="{CA576913-400A-49CC-937F-EAD09F20B204}" name="現在の健全度" dataDxfId="9">
      <calculatedColumnFormula>IFERROR(IF(OR(MasterData_Taisaku[[#This Row],[シナリオ名称]]="",MasterData_Taisaku[[#This Row],[グループ番号]]=""),"",IF(LEFT(MasterData_Taisaku[[#This Row],[シナリオ名称]],2)=MasterData_Taisaku[[#This Row],[区分1]],VLOOKUP(MasterData_Taisaku[[#This Row],[グループ番号]],MasterData_Doboku[[グループ番号]:[現在の健全度]],COLUMN(MasterData_Doboku[[#Headers],[現在の健全度]])-COLUMN(MasterData_Doboku[[#Headers],[グループ番号]])+1,0),IF(LEFT(MasterData_Taisaku[[#This Row],[シナリオ名称]],2)=MasterData_Taisaku[[#This Row],[区分2]],VLOOKUP(MasterData_Taisaku[[#This Row],[グループ番号]],MasterData_Setsubi[[グループ番号]:[現在の健全度]],COLUMN(MasterData_Setsubi[[#Headers],[現在の健全度]])-COLUMN(MasterData_Setsubi[[#Headers],[グループ番号]])+1,0),""))),"")</calculatedColumnFormula>
    </tableColumn>
    <tableColumn id="319" xr3:uid="{2617B3DA-BA05-43D4-93C6-71A76D0D23D8}" name="供用開始年度" dataDxfId="8">
      <calculatedColumnFormula>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Row],[グループ番号]],MasterData_Doboku[[グループ番号]:[耐用年数]],COLUMN(MasterData_Doboku[[#Headers],[供用開始年度]])-COLUMN(MasterData_Doboku[[#Headers],[グループ番号]])+1,0),IF(LEFT(MasterData_Taisaku[[#This Row],[シナリオ名称]],2)=MasterData_Taisaku[[#This Row],[区分2]],VLOOKUP(MasterData_Taisaku[[#This Row],[グループ番号]],MasterData_Setsubi[[グループ番号]:[耐用年数]],COLUMN(MasterData_Setsubi[[#Headers],[供用開始年度(交換年度)]])-COLUMN(MasterData_Setsubi[[#Headers],[グループ番号]])+1,0),""))),"")</calculatedColumnFormula>
    </tableColumn>
    <tableColumn id="320" xr3:uid="{4B5405F8-D99A-4AA1-88DA-27D97C6923C9}" name="耐用年数(本体)" dataDxfId="7">
      <calculatedColumnFormula>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Row],[グループ番号]],MasterData_Doboku[[グループ番号]:[耐用年数]],COLUMN(MasterData_Doboku[[#Headers],[耐用年数]])-COLUMN(MasterData_Doboku[[#Headers],[グループ番号]])+1,0),IF(LEFT(MasterData_Taisaku[[#This Row],[シナリオ名称]],2)=MasterData_Taisaku[[#This Row],[区分2]],VLOOKUP(MasterData_Taisaku[[#This Row],[グループ番号]],MasterData_Setsubi[[グループ番号]:[耐用年数]],COLUMN(MasterData_Setsubi[[#Headers],[耐用年数]])-COLUMN(MasterData_Setsubi[[#Headers],[グループ番号]])+1,0),""))),"")</calculatedColumnFormula>
    </tableColumn>
    <tableColumn id="312" xr3:uid="{DA8ED2EA-51F1-4ABD-8BF1-49751FC7D46C}" name="S-4" dataDxfId="6">
      <calculatedColumnFormula>IFERROR(IF(OR(MasterData_Taisaku[[#This Row],[シナリオ名称]]="",MasterData_Taisaku[[#This Row],[グループ番号]]=""),"",IF(VLOOKUP(MasterData_Taisaku[[#This Row],[グループ番号]],MasterData_Rekka[[グループ番号]:[S-1]],COLUMN(MasterData_Rekka[[#Headers],[S-4]])-COLUMN(MasterData_Rekka[[#Headers],[グループ番号]])+1,0)="","",VLOOKUP(MasterData_Taisaku[[#This Row],[グループ番号]],MasterData_Rekka[[グループ番号]:[S-1]],COLUMN(MasterData_Rekka[[#Headers],[S-4]])-COLUMN(MasterData_Rekka[[#Headers],[グループ番号]])+1,0))),"")</calculatedColumnFormula>
    </tableColumn>
    <tableColumn id="313" xr3:uid="{C975FC57-D23F-475B-9B27-1BDC5106B25D}" name="S-3" dataDxfId="5">
      <calculatedColumnFormula>IFERROR(IF(OR(MasterData_Taisaku[[#This Row],[シナリオ名称]]="",MasterData_Taisaku[[#This Row],[グループ番号]]=""),"",IF(VLOOKUP(MasterData_Taisaku[[#This Row],[グループ番号]],MasterData_Rekka[[グループ番号]:[S-1]],COLUMN(MasterData_Rekka[[#Headers],[S-3]])-COLUMN(MasterData_Rekka[[#Headers],[グループ番号]])+1,0)="","",VLOOKUP(MasterData_Taisaku[[#This Row],[グループ番号]],MasterData_Rekka[[グループ番号]:[S-1]],COLUMN(MasterData_Rekka[[#Headers],[S-3]])-COLUMN(MasterData_Rekka[[#Headers],[グループ番号]])+1,0))),"")</calculatedColumnFormula>
    </tableColumn>
    <tableColumn id="315" xr3:uid="{375EF8F9-E679-4037-A8AF-239BDE2A5BBE}" name="S-2" dataDxfId="4">
      <calculatedColumnFormula>IFERROR(IF(OR(MasterData_Taisaku[[#This Row],[シナリオ名称]]="",MasterData_Taisaku[[#This Row],[グループ番号]]=""),"",IF(VLOOKUP(MasterData_Taisaku[[#This Row],[グループ番号]],MasterData_Rekka[[グループ番号]:[S-1]],COLUMN(MasterData_Rekka[[#Headers],[S-2]])-COLUMN(MasterData_Rekka[[#Headers],[グループ番号]])+1,0)="","",VLOOKUP(MasterData_Taisaku[[#This Row],[グループ番号]],MasterData_Rekka[[グループ番号]:[S-1]],COLUMN(MasterData_Rekka[[#Headers],[S-2]])-COLUMN(MasterData_Rekka[[#Headers],[グループ番号]])+1,0))),"")</calculatedColumnFormula>
    </tableColumn>
    <tableColumn id="316" xr3:uid="{EFCD9E11-5772-4960-B032-31A743798231}" name="S-1" dataDxfId="3">
      <calculatedColumnFormula>IFERROR(IF(OR(MasterData_Taisaku[[#This Row],[シナリオ名称]]="",MasterData_Taisaku[[#This Row],[グループ番号]]=""),"",IF(VLOOKUP(MasterData_Taisaku[[#This Row],[グループ番号]],MasterData_Rekka[[グループ番号]:[S-1]],COLUMN(MasterData_Rekka[[#Headers],[S-1]])-COLUMN(MasterData_Rekka[[#Headers],[グループ番号]])+1,0)="","",VLOOKUP(MasterData_Taisaku[[#This Row],[グループ番号]],MasterData_Rekka[[グループ番号]:[S-1]],COLUMN(MasterData_Rekka[[#Headers],[S-1]])-COLUMN(MasterData_Rekka[[#Headers],[グループ番号]])+1,0))),"")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table" Target="../tables/table5.xml"/></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096B0-DA7B-4402-AC64-7174B187A37D}">
  <sheetPr>
    <tabColor rgb="FF00B0F0"/>
  </sheetPr>
  <dimension ref="A1:F2"/>
  <sheetViews>
    <sheetView tabSelected="1" zoomScaleNormal="100" workbookViewId="0">
      <pane xSplit="4" ySplit="2" topLeftCell="XEM1048576" activePane="bottomRight" state="frozen"/>
      <selection pane="topRight" activeCell="E1" sqref="E1"/>
      <selection pane="bottomLeft" activeCell="A3" sqref="A3"/>
      <selection pane="bottomRight" activeCell="A2" sqref="A2"/>
    </sheetView>
  </sheetViews>
  <sheetFormatPr defaultColWidth="0" defaultRowHeight="14.25" customHeight="1" zeroHeight="1"/>
  <cols>
    <col min="1" max="4" width="35.625" style="9" customWidth="1"/>
    <col min="5" max="6" width="9" style="13" hidden="1" customWidth="1"/>
    <col min="7" max="16384" width="9" style="9" hidden="1"/>
  </cols>
  <sheetData>
    <row r="1" spans="1:6" s="3" customFormat="1" ht="14.25" customHeight="1">
      <c r="A1" s="2" t="s">
        <v>0</v>
      </c>
      <c r="B1" s="2" t="s">
        <v>1</v>
      </c>
      <c r="C1" s="2" t="s">
        <v>2</v>
      </c>
      <c r="D1" s="2" t="s">
        <v>3</v>
      </c>
    </row>
    <row r="2" spans="1:6" ht="14.25" customHeight="1">
      <c r="A2" s="5" t="s">
        <v>171</v>
      </c>
      <c r="B2" s="5" t="s">
        <v>172</v>
      </c>
      <c r="C2" s="5" t="s">
        <v>173</v>
      </c>
      <c r="D2" s="5" t="s">
        <v>264</v>
      </c>
      <c r="E2" s="9"/>
      <c r="F2" s="9"/>
    </row>
  </sheetData>
  <sheetProtection algorithmName="SHA-512" hashValue="c5pn2tt7McFwo5VncOTYfHJBjjeL26gGCPqsYvkHmBc9yHfroR26JCCxpHx0CwVhnpZ5n/VwOKqmdnurkUbqbw==" saltValue="cstozDk5xiE2d+/iS4dbkw==" spinCount="100000" sheet="1" objects="1" scenarios="1"/>
  <phoneticPr fontId="1"/>
  <pageMargins left="0.7" right="0.7" top="0.75" bottom="0.75" header="0.3" footer="0.3"/>
  <pageSetup paperSize="9" orientation="portrait" horizontalDpi="4294967294"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83767-CAA0-4DC7-8D96-66B2A69D62C7}">
  <sheetPr>
    <tabColor rgb="FF92D050"/>
  </sheetPr>
  <dimension ref="A1:AE32"/>
  <sheetViews>
    <sheetView zoomScaleNormal="100" workbookViewId="0">
      <pane xSplit="6" ySplit="2" topLeftCell="G3" activePane="bottomRight" state="frozen"/>
      <selection pane="topRight" activeCell="G1" sqref="G1"/>
      <selection pane="bottomLeft" activeCell="A3" sqref="A3"/>
      <selection pane="bottomRight" activeCell="A2" sqref="A2"/>
    </sheetView>
  </sheetViews>
  <sheetFormatPr defaultColWidth="0" defaultRowHeight="14.25" customHeight="1" zeroHeight="1"/>
  <cols>
    <col min="1" max="1" width="12.25" style="3" bestFit="1" customWidth="1"/>
    <col min="2" max="2" width="15.625" style="14" customWidth="1"/>
    <col min="3" max="3" width="15.625" style="3" customWidth="1"/>
    <col min="4" max="4" width="13.875" style="3" bestFit="1" customWidth="1"/>
    <col min="5" max="6" width="10.125" style="3" bestFit="1" customWidth="1"/>
    <col min="7" max="7" width="15.625" style="3" hidden="1" customWidth="1"/>
    <col min="8" max="8" width="10.625" style="3" hidden="1" customWidth="1"/>
    <col min="9" max="9" width="8.375" style="14" hidden="1" customWidth="1"/>
    <col min="10" max="11" width="10.125" style="14" hidden="1" customWidth="1"/>
    <col min="12" max="12" width="10.125" style="3" hidden="1" customWidth="1"/>
    <col min="13" max="13" width="14" style="3" hidden="1" customWidth="1"/>
    <col min="14" max="17" width="10.125" style="3" hidden="1" customWidth="1"/>
    <col min="18" max="18" width="8.375" style="3" hidden="1" customWidth="1"/>
    <col min="19" max="22" width="10.125" style="3" hidden="1" customWidth="1"/>
    <col min="23" max="24" width="15.25" style="3" hidden="1" customWidth="1"/>
    <col min="25" max="25" width="14" style="3" hidden="1" customWidth="1"/>
    <col min="26" max="29" width="10.125" style="3" hidden="1" customWidth="1"/>
    <col min="30" max="31" width="15.625" style="3" hidden="1" customWidth="1"/>
    <col min="32" max="16384" width="9" style="3" hidden="1"/>
  </cols>
  <sheetData>
    <row r="1" spans="1:31" ht="14.25" customHeight="1">
      <c r="A1" s="2" t="s">
        <v>4</v>
      </c>
      <c r="B1" s="2" t="s">
        <v>5</v>
      </c>
      <c r="C1" s="2" t="s">
        <v>6</v>
      </c>
      <c r="D1" s="2" t="s">
        <v>7</v>
      </c>
      <c r="E1" s="2" t="s">
        <v>145</v>
      </c>
      <c r="F1" s="2" t="s">
        <v>146</v>
      </c>
      <c r="G1" s="1" t="s">
        <v>8</v>
      </c>
      <c r="H1" s="1" t="s">
        <v>9</v>
      </c>
      <c r="I1" s="3"/>
      <c r="J1" s="3"/>
      <c r="K1" s="3"/>
    </row>
    <row r="2" spans="1:31" ht="14.25" customHeight="1">
      <c r="A2" s="24">
        <v>40</v>
      </c>
      <c r="B2" s="4">
        <v>2024</v>
      </c>
      <c r="C2" s="4">
        <v>2025</v>
      </c>
      <c r="D2" s="4">
        <v>2027</v>
      </c>
      <c r="E2" s="4" t="s">
        <v>174</v>
      </c>
      <c r="F2" s="4" t="s">
        <v>175</v>
      </c>
      <c r="G2" s="3">
        <f>MasterData_Common[[#This Row],[検討期間]]+MasterData_Common[[#This Row],[検討開始年度]]-1</f>
        <v>2064</v>
      </c>
      <c r="H2" s="3">
        <v>0.04</v>
      </c>
      <c r="I2" s="3"/>
      <c r="J2" s="3"/>
      <c r="K2" s="3"/>
    </row>
    <row r="4" spans="1:31" ht="14.25" hidden="1" customHeight="1">
      <c r="I4" s="15" t="s">
        <v>10</v>
      </c>
      <c r="J4" s="15" t="s">
        <v>145</v>
      </c>
      <c r="K4" s="15" t="s">
        <v>146</v>
      </c>
      <c r="L4" s="15" t="s">
        <v>155</v>
      </c>
      <c r="M4" s="1" t="s">
        <v>34</v>
      </c>
      <c r="N4" s="15" t="s">
        <v>159</v>
      </c>
      <c r="O4" s="15" t="s">
        <v>161</v>
      </c>
      <c r="P4" s="15" t="s">
        <v>168</v>
      </c>
      <c r="Q4" s="15" t="s">
        <v>169</v>
      </c>
    </row>
    <row r="5" spans="1:31" ht="14.25" hidden="1" customHeight="1">
      <c r="I5" s="14">
        <f>ROW()-ROW(MasterData_Kubun[[#Headers],[NO]])</f>
        <v>1</v>
      </c>
      <c r="J5" s="14" t="str" cm="1">
        <f t="array" ref="J5">IF(MasterData_Common[区分1]="","",MasterData_Common[区分1])</f>
        <v>土木</v>
      </c>
      <c r="K5" s="14" t="str" cm="1">
        <f t="array" ref="K5">IF(MasterData_Common[区分2]="","",MasterData_Common[区分2])</f>
        <v>機械</v>
      </c>
      <c r="L5" s="3" t="s">
        <v>148</v>
      </c>
      <c r="M5" s="3" t="str">
        <f>IF(AND(MasterData_Kubun[[#This Row],[NO]]&lt;=4,MasterData_Kubun[[#This Row],[区分1]]&lt;&gt;""),MasterData_Kubun[[#This Row],[区分1]]&amp;MasterData_Kubun[[#This Row],[区分3]],IF(AND(MasterData_Kubun[[#This Row],[NO]]&gt;4,MasterData_Kubun[[#This Row],[区分2]]&lt;&gt;""),MasterData_Kubun[[#This Row],[区分2]]&amp;MasterData_Kubun[[#This Row],[区分3]],""))</f>
        <v>土木①</v>
      </c>
      <c r="N5" s="14">
        <f>IF(MasterData_Kubun[[#This Row],[シナリオ名称]]="",0,COUNTIF(MasterData_Taisaku[シナリオ名称],MasterData_Kubun[[#This Row],[シナリオ名称]]))</f>
        <v>5</v>
      </c>
      <c r="O5" s="14" t="str">
        <f>IF(MasterData_Kubun[[#This Row],[判定1]]&gt;0,"●","×")</f>
        <v>●</v>
      </c>
      <c r="P5" s="14" t="str" cm="1">
        <f t="array" ref="P5">IF(LEFT(MasterData_Kubun[[#This Row],[シナリオ名称]],2)=MasterData_Common[区分1],MasterData_Kubun[[#This Row],[判定2]],"×")</f>
        <v>●</v>
      </c>
      <c r="Q5" s="14" t="str" cm="1">
        <f t="array" ref="Q5">IF(LEFT(MasterData_Kubun[[#This Row],[シナリオ名称]],2)=MasterData_Common[区分2],MasterData_Kubun[[#This Row],[判定2]],"×")</f>
        <v>×</v>
      </c>
    </row>
    <row r="6" spans="1:31" ht="14.25" hidden="1" customHeight="1">
      <c r="I6" s="14">
        <f>ROW()-ROW(MasterData_Kubun[[#Headers],[NO]])</f>
        <v>2</v>
      </c>
      <c r="J6" s="14" t="str" cm="1">
        <f t="array" ref="J6">IF(MasterData_Common[区分1]="","",MasterData_Common[区分1])</f>
        <v>土木</v>
      </c>
      <c r="K6" s="14" t="str" cm="1">
        <f t="array" ref="K6">IF(MasterData_Common[区分2]="","",MasterData_Common[区分2])</f>
        <v>機械</v>
      </c>
      <c r="L6" s="3" t="s">
        <v>149</v>
      </c>
      <c r="M6" s="3" t="str">
        <f>IF(AND(MasterData_Kubun[[#This Row],[NO]]&lt;=4,MasterData_Kubun[[#This Row],[区分1]]&lt;&gt;""),MasterData_Kubun[[#This Row],[区分1]]&amp;MasterData_Kubun[[#This Row],[区分3]],IF(AND(MasterData_Kubun[[#This Row],[NO]]&gt;4,MasterData_Kubun[[#This Row],[区分2]]&lt;&gt;""),MasterData_Kubun[[#This Row],[区分2]]&amp;MasterData_Kubun[[#This Row],[区分3]],""))</f>
        <v>土木②</v>
      </c>
      <c r="N6" s="14">
        <f>IF(MasterData_Kubun[[#This Row],[シナリオ名称]]="",0,COUNTIF(MasterData_Taisaku[シナリオ名称],MasterData_Kubun[[#This Row],[シナリオ名称]]))</f>
        <v>10</v>
      </c>
      <c r="O6" s="14" t="str">
        <f>IF(MasterData_Kubun[[#This Row],[判定1]]&gt;0,"●","×")</f>
        <v>●</v>
      </c>
      <c r="P6" s="14" t="str" cm="1">
        <f t="array" ref="P6">IF(LEFT(MasterData_Kubun[[#This Row],[シナリオ名称]],2)=MasterData_Common[区分1],MasterData_Kubun[[#This Row],[判定2]],"×")</f>
        <v>●</v>
      </c>
      <c r="Q6" s="14" t="str" cm="1">
        <f t="array" ref="Q6">IF(LEFT(MasterData_Kubun[[#This Row],[シナリオ名称]],2)=MasterData_Common[区分2],MasterData_Kubun[[#This Row],[判定2]],"×")</f>
        <v>×</v>
      </c>
    </row>
    <row r="7" spans="1:31" ht="14.25" hidden="1" customHeight="1">
      <c r="I7" s="14">
        <f>ROW()-ROW(MasterData_Kubun[[#Headers],[NO]])</f>
        <v>3</v>
      </c>
      <c r="J7" s="14" t="str" cm="1">
        <f t="array" ref="J7">IF(MasterData_Common[区分1]="","",MasterData_Common[区分1])</f>
        <v>土木</v>
      </c>
      <c r="K7" s="14" t="str" cm="1">
        <f t="array" ref="K7">IF(MasterData_Common[区分2]="","",MasterData_Common[区分2])</f>
        <v>機械</v>
      </c>
      <c r="L7" s="3" t="s">
        <v>150</v>
      </c>
      <c r="M7" s="3" t="str">
        <f>IF(AND(MasterData_Kubun[[#This Row],[NO]]&lt;=4,MasterData_Kubun[[#This Row],[区分1]]&lt;&gt;""),MasterData_Kubun[[#This Row],[区分1]]&amp;MasterData_Kubun[[#This Row],[区分3]],IF(AND(MasterData_Kubun[[#This Row],[NO]]&gt;4,MasterData_Kubun[[#This Row],[区分2]]&lt;&gt;""),MasterData_Kubun[[#This Row],[区分2]]&amp;MasterData_Kubun[[#This Row],[区分3]],""))</f>
        <v>土木③</v>
      </c>
      <c r="N7" s="14">
        <f>IF(MasterData_Kubun[[#This Row],[シナリオ名称]]="",0,COUNTIF(MasterData_Taisaku[シナリオ名称],MasterData_Kubun[[#This Row],[シナリオ名称]]))</f>
        <v>5</v>
      </c>
      <c r="O7" s="14" t="str">
        <f>IF(MasterData_Kubun[[#This Row],[判定1]]&gt;0,"●","×")</f>
        <v>●</v>
      </c>
      <c r="P7" s="14" t="str" cm="1">
        <f t="array" ref="P7">IF(LEFT(MasterData_Kubun[[#This Row],[シナリオ名称]],2)=MasterData_Common[区分1],MasterData_Kubun[[#This Row],[判定2]],"×")</f>
        <v>●</v>
      </c>
      <c r="Q7" s="14" t="str" cm="1">
        <f t="array" ref="Q7">IF(LEFT(MasterData_Kubun[[#This Row],[シナリオ名称]],2)=MasterData_Common[区分2],MasterData_Kubun[[#This Row],[判定2]],"×")</f>
        <v>×</v>
      </c>
    </row>
    <row r="8" spans="1:31" ht="14.25" hidden="1" customHeight="1">
      <c r="I8" s="14">
        <f>ROW()-ROW(MasterData_Kubun[[#Headers],[NO]])</f>
        <v>4</v>
      </c>
      <c r="J8" s="14" t="str" cm="1">
        <f t="array" ref="J8">IF(MasterData_Common[区分1]="","",MasterData_Common[区分1])</f>
        <v>土木</v>
      </c>
      <c r="K8" s="14" t="str" cm="1">
        <f t="array" ref="K8">IF(MasterData_Common[区分2]="","",MasterData_Common[区分2])</f>
        <v>機械</v>
      </c>
      <c r="L8" s="3" t="s">
        <v>170</v>
      </c>
      <c r="M8" s="3" t="str">
        <f>IF(AND(MasterData_Kubun[[#This Row],[NO]]&lt;=4,MasterData_Kubun[[#This Row],[区分1]]&lt;&gt;""),MasterData_Kubun[[#This Row],[区分1]]&amp;MasterData_Kubun[[#This Row],[区分3]],IF(AND(MasterData_Kubun[[#This Row],[NO]]&gt;4,MasterData_Kubun[[#This Row],[区分2]]&lt;&gt;""),MasterData_Kubun[[#This Row],[区分2]]&amp;MasterData_Kubun[[#This Row],[区分3]],""))</f>
        <v>土木④</v>
      </c>
      <c r="N8" s="14">
        <f>IF(MasterData_Kubun[[#This Row],[シナリオ名称]]="",0,COUNTIF(MasterData_Taisaku[シナリオ名称],MasterData_Kubun[[#This Row],[シナリオ名称]]))</f>
        <v>0</v>
      </c>
      <c r="O8" s="14" t="str">
        <f>IF(MasterData_Kubun[[#This Row],[判定1]]&gt;0,"●","×")</f>
        <v>×</v>
      </c>
      <c r="P8" s="14" t="str" cm="1">
        <f t="array" ref="P8">IF(LEFT(MasterData_Kubun[[#This Row],[シナリオ名称]],2)=MasterData_Common[区分1],MasterData_Kubun[[#This Row],[判定2]],"×")</f>
        <v>×</v>
      </c>
      <c r="Q8" s="14" t="str" cm="1">
        <f t="array" ref="Q8">IF(LEFT(MasterData_Kubun[[#This Row],[シナリオ名称]],2)=MasterData_Common[区分2],MasterData_Kubun[[#This Row],[判定2]],"×")</f>
        <v>×</v>
      </c>
    </row>
    <row r="9" spans="1:31" ht="14.25" hidden="1" customHeight="1">
      <c r="I9" s="14">
        <f>ROW()-ROW(MasterData_Kubun[[#Headers],[NO]])</f>
        <v>5</v>
      </c>
      <c r="J9" s="14" t="str" cm="1">
        <f t="array" ref="J9">IF(MasterData_Common[区分1]="","",MasterData_Common[区分1])</f>
        <v>土木</v>
      </c>
      <c r="K9" s="14" t="str" cm="1">
        <f t="array" ref="K9">IF(MasterData_Common[区分2]="","",MasterData_Common[区分2])</f>
        <v>機械</v>
      </c>
      <c r="L9" s="3" t="s">
        <v>148</v>
      </c>
      <c r="M9" s="3" t="str">
        <f>IF(AND(MasterData_Kubun[[#This Row],[NO]]&lt;=4,MasterData_Kubun[[#This Row],[区分1]]&lt;&gt;""),MasterData_Kubun[[#This Row],[区分1]]&amp;MasterData_Kubun[[#This Row],[区分3]],IF(AND(MasterData_Kubun[[#This Row],[NO]]&gt;4,MasterData_Kubun[[#This Row],[区分2]]&lt;&gt;""),MasterData_Kubun[[#This Row],[区分2]]&amp;MasterData_Kubun[[#This Row],[区分3]],""))</f>
        <v>機械①</v>
      </c>
      <c r="N9" s="14">
        <f>IF(MasterData_Kubun[[#This Row],[シナリオ名称]]="",0,COUNTIF(MasterData_Taisaku[シナリオ名称],MasterData_Kubun[[#This Row],[シナリオ名称]]))</f>
        <v>4</v>
      </c>
      <c r="O9" s="14" t="str">
        <f>IF(MasterData_Kubun[[#This Row],[判定1]]&gt;0,"●","×")</f>
        <v>●</v>
      </c>
      <c r="P9" s="14" t="str" cm="1">
        <f t="array" ref="P9">IF(LEFT(MasterData_Kubun[[#This Row],[シナリオ名称]],2)=MasterData_Common[区分1],MasterData_Kubun[[#This Row],[判定2]],"×")</f>
        <v>×</v>
      </c>
      <c r="Q9" s="14" t="str" cm="1">
        <f t="array" ref="Q9">IF(LEFT(MasterData_Kubun[[#This Row],[シナリオ名称]],2)=MasterData_Common[区分2],MasterData_Kubun[[#This Row],[判定2]],"×")</f>
        <v>●</v>
      </c>
    </row>
    <row r="10" spans="1:31" ht="14.25" hidden="1" customHeight="1">
      <c r="I10" s="14">
        <f>ROW()-ROW(MasterData_Kubun[[#Headers],[NO]])</f>
        <v>6</v>
      </c>
      <c r="J10" s="14" t="str" cm="1">
        <f t="array" ref="J10">IF(MasterData_Common[区分1]="","",MasterData_Common[区分1])</f>
        <v>土木</v>
      </c>
      <c r="K10" s="14" t="str" cm="1">
        <f t="array" ref="K10">IF(MasterData_Common[区分2]="","",MasterData_Common[区分2])</f>
        <v>機械</v>
      </c>
      <c r="L10" s="3" t="s">
        <v>149</v>
      </c>
      <c r="M10" s="3" t="str">
        <f>IF(AND(MasterData_Kubun[[#This Row],[NO]]&lt;=4,MasterData_Kubun[[#This Row],[区分1]]&lt;&gt;""),MasterData_Kubun[[#This Row],[区分1]]&amp;MasterData_Kubun[[#This Row],[区分3]],IF(AND(MasterData_Kubun[[#This Row],[NO]]&gt;4,MasterData_Kubun[[#This Row],[区分2]]&lt;&gt;""),MasterData_Kubun[[#This Row],[区分2]]&amp;MasterData_Kubun[[#This Row],[区分3]],""))</f>
        <v>機械②</v>
      </c>
      <c r="N10" s="14">
        <f>IF(MasterData_Kubun[[#This Row],[シナリオ名称]]="",0,COUNTIF(MasterData_Taisaku[シナリオ名称],MasterData_Kubun[[#This Row],[シナリオ名称]]))</f>
        <v>4</v>
      </c>
      <c r="O10" s="14" t="str">
        <f>IF(MasterData_Kubun[[#This Row],[判定1]]&gt;0,"●","×")</f>
        <v>●</v>
      </c>
      <c r="P10" s="14" t="str" cm="1">
        <f t="array" ref="P10">IF(LEFT(MasterData_Kubun[[#This Row],[シナリオ名称]],2)=MasterData_Common[区分1],MasterData_Kubun[[#This Row],[判定2]],"×")</f>
        <v>×</v>
      </c>
      <c r="Q10" s="14" t="str" cm="1">
        <f t="array" ref="Q10">IF(LEFT(MasterData_Kubun[[#This Row],[シナリオ名称]],2)=MasterData_Common[区分2],MasterData_Kubun[[#This Row],[判定2]],"×")</f>
        <v>●</v>
      </c>
    </row>
    <row r="11" spans="1:31" ht="14.25" hidden="1" customHeight="1">
      <c r="I11" s="14">
        <f>ROW()-ROW(MasterData_Kubun[[#Headers],[NO]])</f>
        <v>7</v>
      </c>
      <c r="J11" s="14" t="str" cm="1">
        <f t="array" ref="J11">IF(MasterData_Common[区分1]="","",MasterData_Common[区分1])</f>
        <v>土木</v>
      </c>
      <c r="K11" s="14" t="str" cm="1">
        <f t="array" ref="K11">IF(MasterData_Common[区分2]="","",MasterData_Common[区分2])</f>
        <v>機械</v>
      </c>
      <c r="L11" s="3" t="s">
        <v>150</v>
      </c>
      <c r="M11" s="3" t="str">
        <f>IF(AND(MasterData_Kubun[[#This Row],[NO]]&lt;=4,MasterData_Kubun[[#This Row],[区分1]]&lt;&gt;""),MasterData_Kubun[[#This Row],[区分1]]&amp;MasterData_Kubun[[#This Row],[区分3]],IF(AND(MasterData_Kubun[[#This Row],[NO]]&gt;4,MasterData_Kubun[[#This Row],[区分2]]&lt;&gt;""),MasterData_Kubun[[#This Row],[区分2]]&amp;MasterData_Kubun[[#This Row],[区分3]],""))</f>
        <v>機械③</v>
      </c>
      <c r="N11" s="14">
        <f>IF(MasterData_Kubun[[#This Row],[シナリオ名称]]="",0,COUNTIF(MasterData_Taisaku[シナリオ名称],MasterData_Kubun[[#This Row],[シナリオ名称]]))</f>
        <v>0</v>
      </c>
      <c r="O11" s="14" t="str">
        <f>IF(MasterData_Kubun[[#This Row],[判定1]]&gt;0,"●","×")</f>
        <v>×</v>
      </c>
      <c r="P11" s="14" t="str" cm="1">
        <f t="array" ref="P11">IF(LEFT(MasterData_Kubun[[#This Row],[シナリオ名称]],2)=MasterData_Common[区分1],MasterData_Kubun[[#This Row],[判定2]],"×")</f>
        <v>×</v>
      </c>
      <c r="Q11" s="14" t="str" cm="1">
        <f t="array" ref="Q11">IF(LEFT(MasterData_Kubun[[#This Row],[シナリオ名称]],2)=MasterData_Common[区分2],MasterData_Kubun[[#This Row],[判定2]],"×")</f>
        <v>×</v>
      </c>
    </row>
    <row r="13" spans="1:31" ht="14.25" hidden="1" customHeight="1">
      <c r="R13" s="1" t="s">
        <v>10</v>
      </c>
      <c r="S13" s="1" t="s">
        <v>145</v>
      </c>
      <c r="T13" s="1" t="s">
        <v>146</v>
      </c>
      <c r="U13" s="1" t="s">
        <v>155</v>
      </c>
      <c r="V13" s="1" t="s">
        <v>156</v>
      </c>
      <c r="W13" s="1" t="s">
        <v>157</v>
      </c>
      <c r="X13" s="1" t="s">
        <v>158</v>
      </c>
      <c r="Y13" s="1" t="s">
        <v>163</v>
      </c>
      <c r="Z13" s="1" t="s">
        <v>159</v>
      </c>
      <c r="AA13" s="1" t="s">
        <v>160</v>
      </c>
      <c r="AB13" s="1" t="s">
        <v>167</v>
      </c>
      <c r="AC13" s="1" t="s">
        <v>166</v>
      </c>
      <c r="AD13" s="1" t="s">
        <v>165</v>
      </c>
      <c r="AE13" s="1" t="s">
        <v>164</v>
      </c>
    </row>
    <row r="14" spans="1:31" ht="14.25" hidden="1" customHeight="1">
      <c r="R14" s="16">
        <f>ROW()-ROW(MasterData_Judge[[#Headers],[NO]])</f>
        <v>1</v>
      </c>
      <c r="S14" s="3" t="str" cm="1">
        <f t="array" ref="S14">IF(MasterData_Common[区分1]="","",MasterData_Common[区分1])</f>
        <v>土木</v>
      </c>
      <c r="T14" s="3" t="str" cm="1">
        <f t="array" ref="T14">IF(MasterData_Common[区分2]="","",MasterData_Common[区分2])</f>
        <v>機械</v>
      </c>
      <c r="U14" s="3" t="s">
        <v>148</v>
      </c>
      <c r="W14" s="3" t="str">
        <f>IF(AND(MasterData_Judge[[#This Row],[区分1]]&lt;&gt;"",MasterData_Judge[[#This Row],[区分3]]&lt;&gt;""),MasterData_Judge[[#This Row],[区分1]]&amp;MasterData_Judge[[#This Row],[区分3]],"")</f>
        <v>土木①</v>
      </c>
      <c r="X14" s="3" t="str">
        <f>IF(AND(MasterData_Judge[[#This Row],[区分2]]&lt;&gt;"",MasterData_Judge[[#This Row],[区分4]]&lt;&gt;""),MasterData_Judge[[#This Row],[区分2]]&amp;MasterData_Judge[[#This Row],[区分4]],"")</f>
        <v/>
      </c>
      <c r="Y14" s="3" t="str">
        <f>IF(AND(MasterData_Judge[[#This Row],[シナリオ名称1]]&lt;&gt;"",MasterData_Judge[[#This Row],[シナリオ名称2]]&lt;&gt;""),MasterData_Judge[[#This Row],[シナリオ名称1]]&amp;"+"&amp;MasterData_Judge[[#This Row],[シナリオ名称2]],IF(AND(MasterData_Judge[[#This Row],[シナリオ名称1]]&lt;&gt;"",MasterData_Judge[[#This Row],[シナリオ名称2]]=""),MasterData_Judge[[#This Row],[シナリオ名称1]],IF(AND(MasterData_Judge[[#This Row],[シナリオ名称1]]="",MasterData_Judge[[#This Row],[シナリオ名称2]]&lt;&gt;""),MasterData_Judge[[#This Row],[シナリオ名称2]],"")))</f>
        <v>土木①</v>
      </c>
      <c r="Z14" s="3" t="str">
        <f>IFERROR(VLOOKUP(MasterData_Judge[[#This Row],[シナリオ名称1]],MasterData_Kubun[[シナリオ名称]:[判定2]],COLUMN(MasterData_Kubun[[#Headers],[判定2]])-COLUMN(MasterData_Kubun[[#Headers],[シナリオ名称]])+1,0),"×")</f>
        <v>●</v>
      </c>
      <c r="AA14" s="3" t="str">
        <f>IFERROR(VLOOKUP(MasterData_Judge[[#This Row],[シナリオ名称2]],MasterData_Kubun[[シナリオ名称]:[判定2]],COLUMN(MasterData_Kubun[[#Headers],[判定2]])-COLUMN(MasterData_Kubun[[#Headers],[シナリオ名称]])+1,0),"×")</f>
        <v>×</v>
      </c>
      <c r="AB14" s="3" t="str">
        <f>IF(OR(COUNTIF(MasterData_Kubun[判定3],"●")=0,COUNTIF(MasterData_Kubun[判定4],"●")=0),"単","複")</f>
        <v>複</v>
      </c>
      <c r="AC14" s="3" t="str">
        <f>IF(AND(MasterData_Judge[[#This Row],[NO]]&lt;=7,MasterData_Judge[[#This Row],[判定3]]="単",COUNTIF(MasterData_Judge[[#This Row],[判定1]:[判定2]],"●")=1),"●",IF(AND(MasterData_Judge[[#This Row],[NO]]&gt;7,MasterData_Judge[[#This Row],[判定3]]="複",COUNTIF(MasterData_Judge[[#This Row],[判定1]:[判定2]],"●")=2),"●","×"))</f>
        <v>×</v>
      </c>
      <c r="AD14" s="3">
        <f>2000</f>
        <v>2000</v>
      </c>
      <c r="AE14" s="3" cm="1">
        <f t="array" ref="AE14">MasterData_Common[検討終了年度]</f>
        <v>2064</v>
      </c>
    </row>
    <row r="15" spans="1:31" ht="14.25" hidden="1" customHeight="1">
      <c r="R15" s="16">
        <f>ROW()-ROW(MasterData_Judge[[#Headers],[NO]])</f>
        <v>2</v>
      </c>
      <c r="S15" s="3" t="str" cm="1">
        <f t="array" ref="S15">IF(MasterData_Common[区分1]="","",MasterData_Common[区分1])</f>
        <v>土木</v>
      </c>
      <c r="T15" s="3" t="str" cm="1">
        <f t="array" ref="T15">IF(MasterData_Common[区分2]="","",MasterData_Common[区分2])</f>
        <v>機械</v>
      </c>
      <c r="U15" s="3" t="s">
        <v>149</v>
      </c>
      <c r="W15" s="3" t="str">
        <f>IF(AND(MasterData_Judge[[#This Row],[区分1]]&lt;&gt;"",MasterData_Judge[[#This Row],[区分3]]&lt;&gt;""),MasterData_Judge[[#This Row],[区分1]]&amp;MasterData_Judge[[#This Row],[区分3]],"")</f>
        <v>土木②</v>
      </c>
      <c r="X15" s="3" t="str">
        <f>IF(AND(MasterData_Judge[[#This Row],[区分2]]&lt;&gt;"",MasterData_Judge[[#This Row],[区分4]]&lt;&gt;""),MasterData_Judge[[#This Row],[区分2]]&amp;MasterData_Judge[[#This Row],[区分4]],"")</f>
        <v/>
      </c>
      <c r="Y15" s="3" t="str">
        <f>IF(AND(MasterData_Judge[[#This Row],[シナリオ名称1]]&lt;&gt;"",MasterData_Judge[[#This Row],[シナリオ名称2]]&lt;&gt;""),MasterData_Judge[[#This Row],[シナリオ名称1]]&amp;"+"&amp;MasterData_Judge[[#This Row],[シナリオ名称2]],IF(AND(MasterData_Judge[[#This Row],[シナリオ名称1]]&lt;&gt;"",MasterData_Judge[[#This Row],[シナリオ名称2]]=""),MasterData_Judge[[#This Row],[シナリオ名称1]],IF(AND(MasterData_Judge[[#This Row],[シナリオ名称1]]="",MasterData_Judge[[#This Row],[シナリオ名称2]]&lt;&gt;""),MasterData_Judge[[#This Row],[シナリオ名称2]],"")))</f>
        <v>土木②</v>
      </c>
      <c r="Z15" s="3" t="str">
        <f>IFERROR(VLOOKUP(MasterData_Judge[[#This Row],[シナリオ名称1]],MasterData_Kubun[[シナリオ名称]:[判定2]],COLUMN(MasterData_Kubun[[#Headers],[判定2]])-COLUMN(MasterData_Kubun[[#Headers],[シナリオ名称]])+1,0),"×")</f>
        <v>●</v>
      </c>
      <c r="AA15" s="3" t="str">
        <f>IFERROR(VLOOKUP(MasterData_Judge[[#This Row],[シナリオ名称2]],MasterData_Kubun[[シナリオ名称]:[判定2]],COLUMN(MasterData_Kubun[[#Headers],[判定2]])-COLUMN(MasterData_Kubun[[#Headers],[シナリオ名称]])+1,0),"×")</f>
        <v>×</v>
      </c>
      <c r="AB15" s="3" t="str">
        <f>IF(OR(COUNTIF(MasterData_Kubun[判定3],"●")=0,COUNTIF(MasterData_Kubun[判定4],"●")=0),"単","複")</f>
        <v>複</v>
      </c>
      <c r="AC15" s="3" t="str">
        <f>IF(AND(MasterData_Judge[[#This Row],[NO]]&lt;=7,MasterData_Judge[[#This Row],[判定3]]="単",COUNTIF(MasterData_Judge[[#This Row],[判定1]:[判定2]],"●")=1),"●",IF(AND(MasterData_Judge[[#This Row],[NO]]&gt;7,MasterData_Judge[[#This Row],[判定3]]="複",COUNTIF(MasterData_Judge[[#This Row],[判定1]:[判定2]],"●")=2),"●","×"))</f>
        <v>×</v>
      </c>
      <c r="AD15" s="3">
        <f>2000</f>
        <v>2000</v>
      </c>
      <c r="AE15" s="3" cm="1">
        <f t="array" ref="AE15">MasterData_Common[検討終了年度]</f>
        <v>2064</v>
      </c>
    </row>
    <row r="16" spans="1:31" ht="14.25" hidden="1" customHeight="1">
      <c r="R16" s="16">
        <f>ROW()-ROW(MasterData_Judge[[#Headers],[NO]])</f>
        <v>3</v>
      </c>
      <c r="S16" s="3" t="str" cm="1">
        <f t="array" ref="S16">IF(MasterData_Common[区分1]="","",MasterData_Common[区分1])</f>
        <v>土木</v>
      </c>
      <c r="T16" s="3" t="str" cm="1">
        <f t="array" ref="T16">IF(MasterData_Common[区分2]="","",MasterData_Common[区分2])</f>
        <v>機械</v>
      </c>
      <c r="U16" s="3" t="s">
        <v>150</v>
      </c>
      <c r="W16" s="3" t="str">
        <f>IF(AND(MasterData_Judge[[#This Row],[区分1]]&lt;&gt;"",MasterData_Judge[[#This Row],[区分3]]&lt;&gt;""),MasterData_Judge[[#This Row],[区分1]]&amp;MasterData_Judge[[#This Row],[区分3]],"")</f>
        <v>土木③</v>
      </c>
      <c r="X16" s="3" t="str">
        <f>IF(AND(MasterData_Judge[[#This Row],[区分2]]&lt;&gt;"",MasterData_Judge[[#This Row],[区分4]]&lt;&gt;""),MasterData_Judge[[#This Row],[区分2]]&amp;MasterData_Judge[[#This Row],[区分4]],"")</f>
        <v/>
      </c>
      <c r="Y16" s="3" t="str">
        <f>IF(AND(MasterData_Judge[[#This Row],[シナリオ名称1]]&lt;&gt;"",MasterData_Judge[[#This Row],[シナリオ名称2]]&lt;&gt;""),MasterData_Judge[[#This Row],[シナリオ名称1]]&amp;"+"&amp;MasterData_Judge[[#This Row],[シナリオ名称2]],IF(AND(MasterData_Judge[[#This Row],[シナリオ名称1]]&lt;&gt;"",MasterData_Judge[[#This Row],[シナリオ名称2]]=""),MasterData_Judge[[#This Row],[シナリオ名称1]],IF(AND(MasterData_Judge[[#This Row],[シナリオ名称1]]="",MasterData_Judge[[#This Row],[シナリオ名称2]]&lt;&gt;""),MasterData_Judge[[#This Row],[シナリオ名称2]],"")))</f>
        <v>土木③</v>
      </c>
      <c r="Z16" s="3" t="str">
        <f>IFERROR(VLOOKUP(MasterData_Judge[[#This Row],[シナリオ名称1]],MasterData_Kubun[[シナリオ名称]:[判定2]],COLUMN(MasterData_Kubun[[#Headers],[判定2]])-COLUMN(MasterData_Kubun[[#Headers],[シナリオ名称]])+1,0),"×")</f>
        <v>●</v>
      </c>
      <c r="AA16" s="3" t="str">
        <f>IFERROR(VLOOKUP(MasterData_Judge[[#This Row],[シナリオ名称2]],MasterData_Kubun[[シナリオ名称]:[判定2]],COLUMN(MasterData_Kubun[[#Headers],[判定2]])-COLUMN(MasterData_Kubun[[#Headers],[シナリオ名称]])+1,0),"×")</f>
        <v>×</v>
      </c>
      <c r="AB16" s="3" t="str">
        <f>IF(OR(COUNTIF(MasterData_Kubun[判定3],"●")=0,COUNTIF(MasterData_Kubun[判定4],"●")=0),"単","複")</f>
        <v>複</v>
      </c>
      <c r="AC16" s="3" t="str">
        <f>IF(AND(MasterData_Judge[[#This Row],[NO]]&lt;=7,MasterData_Judge[[#This Row],[判定3]]="単",COUNTIF(MasterData_Judge[[#This Row],[判定1]:[判定2]],"●")=1),"●",IF(AND(MasterData_Judge[[#This Row],[NO]]&gt;7,MasterData_Judge[[#This Row],[判定3]]="複",COUNTIF(MasterData_Judge[[#This Row],[判定1]:[判定2]],"●")=2),"●","×"))</f>
        <v>×</v>
      </c>
      <c r="AD16" s="3">
        <f>2000</f>
        <v>2000</v>
      </c>
      <c r="AE16" s="3" cm="1">
        <f t="array" ref="AE16">MasterData_Common[検討終了年度]</f>
        <v>2064</v>
      </c>
    </row>
    <row r="17" spans="18:31" ht="14.25" hidden="1" customHeight="1">
      <c r="R17" s="16">
        <f>ROW()-ROW(MasterData_Judge[[#Headers],[NO]])</f>
        <v>4</v>
      </c>
      <c r="S17" s="3" t="str" cm="1">
        <f t="array" ref="S17">IF(MasterData_Common[区分1]="","",MasterData_Common[区分1])</f>
        <v>土木</v>
      </c>
      <c r="T17" s="3" t="str" cm="1">
        <f t="array" ref="T17">IF(MasterData_Common[区分2]="","",MasterData_Common[区分2])</f>
        <v>機械</v>
      </c>
      <c r="U17" s="3" t="s">
        <v>170</v>
      </c>
      <c r="W17" s="3" t="str">
        <f>IF(AND(MasterData_Judge[[#This Row],[区分1]]&lt;&gt;"",MasterData_Judge[[#This Row],[区分3]]&lt;&gt;""),MasterData_Judge[[#This Row],[区分1]]&amp;MasterData_Judge[[#This Row],[区分3]],"")</f>
        <v>土木④</v>
      </c>
      <c r="X17" s="3" t="str">
        <f>IF(AND(MasterData_Judge[[#This Row],[区分2]]&lt;&gt;"",MasterData_Judge[[#This Row],[区分4]]&lt;&gt;""),MasterData_Judge[[#This Row],[区分2]]&amp;MasterData_Judge[[#This Row],[区分4]],"")</f>
        <v/>
      </c>
      <c r="Y17" s="3" t="str">
        <f>IF(AND(MasterData_Judge[[#This Row],[シナリオ名称1]]&lt;&gt;"",MasterData_Judge[[#This Row],[シナリオ名称2]]&lt;&gt;""),MasterData_Judge[[#This Row],[シナリオ名称1]]&amp;"+"&amp;MasterData_Judge[[#This Row],[シナリオ名称2]],IF(AND(MasterData_Judge[[#This Row],[シナリオ名称1]]&lt;&gt;"",MasterData_Judge[[#This Row],[シナリオ名称2]]=""),MasterData_Judge[[#This Row],[シナリオ名称1]],IF(AND(MasterData_Judge[[#This Row],[シナリオ名称1]]="",MasterData_Judge[[#This Row],[シナリオ名称2]]&lt;&gt;""),MasterData_Judge[[#This Row],[シナリオ名称2]],"")))</f>
        <v>土木④</v>
      </c>
      <c r="Z17" s="3" t="str">
        <f>IFERROR(VLOOKUP(MasterData_Judge[[#This Row],[シナリオ名称1]],MasterData_Kubun[[シナリオ名称]:[判定2]],COLUMN(MasterData_Kubun[[#Headers],[判定2]])-COLUMN(MasterData_Kubun[[#Headers],[シナリオ名称]])+1,0),"×")</f>
        <v>×</v>
      </c>
      <c r="AA17" s="3" t="str">
        <f>IFERROR(VLOOKUP(MasterData_Judge[[#This Row],[シナリオ名称2]],MasterData_Kubun[[シナリオ名称]:[判定2]],COLUMN(MasterData_Kubun[[#Headers],[判定2]])-COLUMN(MasterData_Kubun[[#Headers],[シナリオ名称]])+1,0),"×")</f>
        <v>×</v>
      </c>
      <c r="AB17" s="3" t="str">
        <f>IF(OR(COUNTIF(MasterData_Kubun[判定3],"●")=0,COUNTIF(MasterData_Kubun[判定4],"●")=0),"単","複")</f>
        <v>複</v>
      </c>
      <c r="AC17" s="3" t="str">
        <f>IF(AND(MasterData_Judge[[#This Row],[NO]]&lt;=7,MasterData_Judge[[#This Row],[判定3]]="単",COUNTIF(MasterData_Judge[[#This Row],[判定1]:[判定2]],"●")=1),"●",IF(AND(MasterData_Judge[[#This Row],[NO]]&gt;7,MasterData_Judge[[#This Row],[判定3]]="複",COUNTIF(MasterData_Judge[[#This Row],[判定1]:[判定2]],"●")=2),"●","×"))</f>
        <v>×</v>
      </c>
      <c r="AD17" s="3">
        <f>2000</f>
        <v>2000</v>
      </c>
      <c r="AE17" s="3" cm="1">
        <f t="array" ref="AE17">MasterData_Common[検討終了年度]</f>
        <v>2064</v>
      </c>
    </row>
    <row r="18" spans="18:31" ht="14.25" hidden="1" customHeight="1">
      <c r="R18" s="16">
        <f>ROW()-ROW(MasterData_Judge[[#Headers],[NO]])</f>
        <v>5</v>
      </c>
      <c r="S18" s="3" t="str" cm="1">
        <f t="array" ref="S18">IF(MasterData_Common[区分1]="","",MasterData_Common[区分1])</f>
        <v>土木</v>
      </c>
      <c r="T18" s="3" t="str" cm="1">
        <f t="array" ref="T18">IF(MasterData_Common[区分2]="","",MasterData_Common[区分2])</f>
        <v>機械</v>
      </c>
      <c r="V18" s="3" t="s">
        <v>148</v>
      </c>
      <c r="W18" s="3" t="str">
        <f>IF(AND(MasterData_Judge[[#This Row],[区分1]]&lt;&gt;"",MasterData_Judge[[#This Row],[区分3]]&lt;&gt;""),MasterData_Judge[[#This Row],[区分1]]&amp;MasterData_Judge[[#This Row],[区分3]],"")</f>
        <v/>
      </c>
      <c r="X18" s="3" t="str">
        <f>IF(AND(MasterData_Judge[[#This Row],[区分2]]&lt;&gt;"",MasterData_Judge[[#This Row],[区分4]]&lt;&gt;""),MasterData_Judge[[#This Row],[区分2]]&amp;MasterData_Judge[[#This Row],[区分4]],"")</f>
        <v>機械①</v>
      </c>
      <c r="Y18" s="3" t="str">
        <f>IF(AND(MasterData_Judge[[#This Row],[シナリオ名称1]]&lt;&gt;"",MasterData_Judge[[#This Row],[シナリオ名称2]]&lt;&gt;""),MasterData_Judge[[#This Row],[シナリオ名称1]]&amp;"+"&amp;MasterData_Judge[[#This Row],[シナリオ名称2]],IF(AND(MasterData_Judge[[#This Row],[シナリオ名称1]]&lt;&gt;"",MasterData_Judge[[#This Row],[シナリオ名称2]]=""),MasterData_Judge[[#This Row],[シナリオ名称1]],IF(AND(MasterData_Judge[[#This Row],[シナリオ名称1]]="",MasterData_Judge[[#This Row],[シナリオ名称2]]&lt;&gt;""),MasterData_Judge[[#This Row],[シナリオ名称2]],"")))</f>
        <v>機械①</v>
      </c>
      <c r="Z18" s="3" t="str">
        <f>IFERROR(VLOOKUP(MasterData_Judge[[#This Row],[シナリオ名称1]],MasterData_Kubun[[シナリオ名称]:[判定2]],COLUMN(MasterData_Kubun[[#Headers],[判定2]])-COLUMN(MasterData_Kubun[[#Headers],[シナリオ名称]])+1,0),"×")</f>
        <v>×</v>
      </c>
      <c r="AA18" s="3" t="str">
        <f>IFERROR(VLOOKUP(MasterData_Judge[[#This Row],[シナリオ名称2]],MasterData_Kubun[[シナリオ名称]:[判定2]],COLUMN(MasterData_Kubun[[#Headers],[判定2]])-COLUMN(MasterData_Kubun[[#Headers],[シナリオ名称]])+1,0),"×")</f>
        <v>●</v>
      </c>
      <c r="AB18" s="3" t="str">
        <f>IF(OR(COUNTIF(MasterData_Kubun[判定3],"●")=0,COUNTIF(MasterData_Kubun[判定4],"●")=0),"単","複")</f>
        <v>複</v>
      </c>
      <c r="AC18" s="3" t="str">
        <f>IF(AND(MasterData_Judge[[#This Row],[NO]]&lt;=7,MasterData_Judge[[#This Row],[判定3]]="単",COUNTIF(MasterData_Judge[[#This Row],[判定1]:[判定2]],"●")=1),"●",IF(AND(MasterData_Judge[[#This Row],[NO]]&gt;7,MasterData_Judge[[#This Row],[判定3]]="複",COUNTIF(MasterData_Judge[[#This Row],[判定1]:[判定2]],"●")=2),"●","×"))</f>
        <v>×</v>
      </c>
      <c r="AD18" s="3">
        <f>2000</f>
        <v>2000</v>
      </c>
      <c r="AE18" s="3" cm="1">
        <f t="array" ref="AE18">MasterData_Common[検討終了年度]</f>
        <v>2064</v>
      </c>
    </row>
    <row r="19" spans="18:31" ht="14.25" hidden="1" customHeight="1">
      <c r="R19" s="16">
        <f>ROW()-ROW(MasterData_Judge[[#Headers],[NO]])</f>
        <v>6</v>
      </c>
      <c r="S19" s="3" t="str" cm="1">
        <f t="array" ref="S19">IF(MasterData_Common[区分1]="","",MasterData_Common[区分1])</f>
        <v>土木</v>
      </c>
      <c r="T19" s="3" t="str" cm="1">
        <f t="array" ref="T19">IF(MasterData_Common[区分2]="","",MasterData_Common[区分2])</f>
        <v>機械</v>
      </c>
      <c r="V19" s="3" t="s">
        <v>149</v>
      </c>
      <c r="W19" s="3" t="str">
        <f>IF(AND(MasterData_Judge[[#This Row],[区分1]]&lt;&gt;"",MasterData_Judge[[#This Row],[区分3]]&lt;&gt;""),MasterData_Judge[[#This Row],[区分1]]&amp;MasterData_Judge[[#This Row],[区分3]],"")</f>
        <v/>
      </c>
      <c r="X19" s="3" t="str">
        <f>IF(AND(MasterData_Judge[[#This Row],[区分2]]&lt;&gt;"",MasterData_Judge[[#This Row],[区分4]]&lt;&gt;""),MasterData_Judge[[#This Row],[区分2]]&amp;MasterData_Judge[[#This Row],[区分4]],"")</f>
        <v>機械②</v>
      </c>
      <c r="Y19" s="3" t="str">
        <f>IF(AND(MasterData_Judge[[#This Row],[シナリオ名称1]]&lt;&gt;"",MasterData_Judge[[#This Row],[シナリオ名称2]]&lt;&gt;""),MasterData_Judge[[#This Row],[シナリオ名称1]]&amp;"+"&amp;MasterData_Judge[[#This Row],[シナリオ名称2]],IF(AND(MasterData_Judge[[#This Row],[シナリオ名称1]]&lt;&gt;"",MasterData_Judge[[#This Row],[シナリオ名称2]]=""),MasterData_Judge[[#This Row],[シナリオ名称1]],IF(AND(MasterData_Judge[[#This Row],[シナリオ名称1]]="",MasterData_Judge[[#This Row],[シナリオ名称2]]&lt;&gt;""),MasterData_Judge[[#This Row],[シナリオ名称2]],"")))</f>
        <v>機械②</v>
      </c>
      <c r="Z19" s="3" t="str">
        <f>IFERROR(VLOOKUP(MasterData_Judge[[#This Row],[シナリオ名称1]],MasterData_Kubun[[シナリオ名称]:[判定2]],COLUMN(MasterData_Kubun[[#Headers],[判定2]])-COLUMN(MasterData_Kubun[[#Headers],[シナリオ名称]])+1,0),"×")</f>
        <v>×</v>
      </c>
      <c r="AA19" s="3" t="str">
        <f>IFERROR(VLOOKUP(MasterData_Judge[[#This Row],[シナリオ名称2]],MasterData_Kubun[[シナリオ名称]:[判定2]],COLUMN(MasterData_Kubun[[#Headers],[判定2]])-COLUMN(MasterData_Kubun[[#Headers],[シナリオ名称]])+1,0),"×")</f>
        <v>●</v>
      </c>
      <c r="AB19" s="3" t="str">
        <f>IF(OR(COUNTIF(MasterData_Kubun[判定3],"●")=0,COUNTIF(MasterData_Kubun[判定4],"●")=0),"単","複")</f>
        <v>複</v>
      </c>
      <c r="AC19" s="3" t="str">
        <f>IF(AND(MasterData_Judge[[#This Row],[NO]]&lt;=7,MasterData_Judge[[#This Row],[判定3]]="単",COUNTIF(MasterData_Judge[[#This Row],[判定1]:[判定2]],"●")=1),"●",IF(AND(MasterData_Judge[[#This Row],[NO]]&gt;7,MasterData_Judge[[#This Row],[判定3]]="複",COUNTIF(MasterData_Judge[[#This Row],[判定1]:[判定2]],"●")=2),"●","×"))</f>
        <v>×</v>
      </c>
      <c r="AD19" s="3">
        <f>2000</f>
        <v>2000</v>
      </c>
      <c r="AE19" s="3" cm="1">
        <f t="array" ref="AE19">MasterData_Common[検討終了年度]</f>
        <v>2064</v>
      </c>
    </row>
    <row r="20" spans="18:31" ht="14.25" hidden="1" customHeight="1">
      <c r="R20" s="16">
        <f>ROW()-ROW(MasterData_Judge[[#Headers],[NO]])</f>
        <v>7</v>
      </c>
      <c r="S20" s="3" t="str" cm="1">
        <f t="array" ref="S20">IF(MasterData_Common[区分1]="","",MasterData_Common[区分1])</f>
        <v>土木</v>
      </c>
      <c r="T20" s="3" t="str" cm="1">
        <f t="array" ref="T20">IF(MasterData_Common[区分2]="","",MasterData_Common[区分2])</f>
        <v>機械</v>
      </c>
      <c r="V20" s="3" t="s">
        <v>150</v>
      </c>
      <c r="W20" s="3" t="str">
        <f>IF(AND(MasterData_Judge[[#This Row],[区分1]]&lt;&gt;"",MasterData_Judge[[#This Row],[区分3]]&lt;&gt;""),MasterData_Judge[[#This Row],[区分1]]&amp;MasterData_Judge[[#This Row],[区分3]],"")</f>
        <v/>
      </c>
      <c r="X20" s="3" t="str">
        <f>IF(AND(MasterData_Judge[[#This Row],[区分2]]&lt;&gt;"",MasterData_Judge[[#This Row],[区分4]]&lt;&gt;""),MasterData_Judge[[#This Row],[区分2]]&amp;MasterData_Judge[[#This Row],[区分4]],"")</f>
        <v>機械③</v>
      </c>
      <c r="Y20" s="3" t="str">
        <f>IF(AND(MasterData_Judge[[#This Row],[シナリオ名称1]]&lt;&gt;"",MasterData_Judge[[#This Row],[シナリオ名称2]]&lt;&gt;""),MasterData_Judge[[#This Row],[シナリオ名称1]]&amp;"+"&amp;MasterData_Judge[[#This Row],[シナリオ名称2]],IF(AND(MasterData_Judge[[#This Row],[シナリオ名称1]]&lt;&gt;"",MasterData_Judge[[#This Row],[シナリオ名称2]]=""),MasterData_Judge[[#This Row],[シナリオ名称1]],IF(AND(MasterData_Judge[[#This Row],[シナリオ名称1]]="",MasterData_Judge[[#This Row],[シナリオ名称2]]&lt;&gt;""),MasterData_Judge[[#This Row],[シナリオ名称2]],"")))</f>
        <v>機械③</v>
      </c>
      <c r="Z20" s="3" t="str">
        <f>IFERROR(VLOOKUP(MasterData_Judge[[#This Row],[シナリオ名称1]],MasterData_Kubun[[シナリオ名称]:[判定2]],COLUMN(MasterData_Kubun[[#Headers],[判定2]])-COLUMN(MasterData_Kubun[[#Headers],[シナリオ名称]])+1,0),"×")</f>
        <v>×</v>
      </c>
      <c r="AA20" s="3" t="str">
        <f>IFERROR(VLOOKUP(MasterData_Judge[[#This Row],[シナリオ名称2]],MasterData_Kubun[[シナリオ名称]:[判定2]],COLUMN(MasterData_Kubun[[#Headers],[判定2]])-COLUMN(MasterData_Kubun[[#Headers],[シナリオ名称]])+1,0),"×")</f>
        <v>×</v>
      </c>
      <c r="AB20" s="3" t="str">
        <f>IF(OR(COUNTIF(MasterData_Kubun[判定3],"●")=0,COUNTIF(MasterData_Kubun[判定4],"●")=0),"単","複")</f>
        <v>複</v>
      </c>
      <c r="AC20" s="3" t="str">
        <f>IF(AND(MasterData_Judge[[#This Row],[NO]]&lt;=7,MasterData_Judge[[#This Row],[判定3]]="単",COUNTIF(MasterData_Judge[[#This Row],[判定1]:[判定2]],"●")=1),"●",IF(AND(MasterData_Judge[[#This Row],[NO]]&gt;7,MasterData_Judge[[#This Row],[判定3]]="複",COUNTIF(MasterData_Judge[[#This Row],[判定1]:[判定2]],"●")=2),"●","×"))</f>
        <v>×</v>
      </c>
      <c r="AD20" s="3">
        <f>2000</f>
        <v>2000</v>
      </c>
      <c r="AE20" s="3" cm="1">
        <f t="array" ref="AE20">MasterData_Common[検討終了年度]</f>
        <v>2064</v>
      </c>
    </row>
    <row r="21" spans="18:31" ht="14.25" hidden="1" customHeight="1">
      <c r="R21" s="16">
        <f>ROW()-ROW(MasterData_Judge[[#Headers],[NO]])</f>
        <v>8</v>
      </c>
      <c r="S21" s="3" t="str" cm="1">
        <f t="array" ref="S21">IF(MasterData_Common[区分1]="","",MasterData_Common[区分1])</f>
        <v>土木</v>
      </c>
      <c r="T21" s="3" t="str" cm="1">
        <f t="array" ref="T21">IF(MasterData_Common[区分2]="","",MasterData_Common[区分2])</f>
        <v>機械</v>
      </c>
      <c r="U21" s="3" t="s">
        <v>148</v>
      </c>
      <c r="V21" s="3" t="s">
        <v>148</v>
      </c>
      <c r="W21" s="3" t="str">
        <f>IF(AND(MasterData_Judge[[#This Row],[区分1]]&lt;&gt;"",MasterData_Judge[[#This Row],[区分3]]&lt;&gt;""),MasterData_Judge[[#This Row],[区分1]]&amp;MasterData_Judge[[#This Row],[区分3]],"")</f>
        <v>土木①</v>
      </c>
      <c r="X21" s="3" t="str">
        <f>IF(AND(MasterData_Judge[[#This Row],[区分2]]&lt;&gt;"",MasterData_Judge[[#This Row],[区分4]]&lt;&gt;""),MasterData_Judge[[#This Row],[区分2]]&amp;MasterData_Judge[[#This Row],[区分4]],"")</f>
        <v>機械①</v>
      </c>
      <c r="Y21" s="3" t="str">
        <f>IF(AND(MasterData_Judge[[#This Row],[シナリオ名称1]]&lt;&gt;"",MasterData_Judge[[#This Row],[シナリオ名称2]]&lt;&gt;""),MasterData_Judge[[#This Row],[シナリオ名称1]]&amp;"+"&amp;MasterData_Judge[[#This Row],[シナリオ名称2]],IF(AND(MasterData_Judge[[#This Row],[シナリオ名称1]]&lt;&gt;"",MasterData_Judge[[#This Row],[シナリオ名称2]]=""),MasterData_Judge[[#This Row],[シナリオ名称1]],IF(AND(MasterData_Judge[[#This Row],[シナリオ名称1]]="",MasterData_Judge[[#This Row],[シナリオ名称2]]&lt;&gt;""),MasterData_Judge[[#This Row],[シナリオ名称2]],"")))</f>
        <v>土木①+機械①</v>
      </c>
      <c r="Z21" s="3" t="str">
        <f>IFERROR(VLOOKUP(MasterData_Judge[[#This Row],[シナリオ名称1]],MasterData_Kubun[[シナリオ名称]:[判定2]],COLUMN(MasterData_Kubun[[#Headers],[判定2]])-COLUMN(MasterData_Kubun[[#Headers],[シナリオ名称]])+1,0),"×")</f>
        <v>●</v>
      </c>
      <c r="AA21" s="3" t="str">
        <f>IFERROR(VLOOKUP(MasterData_Judge[[#This Row],[シナリオ名称2]],MasterData_Kubun[[シナリオ名称]:[判定2]],COLUMN(MasterData_Kubun[[#Headers],[判定2]])-COLUMN(MasterData_Kubun[[#Headers],[シナリオ名称]])+1,0),"×")</f>
        <v>●</v>
      </c>
      <c r="AB21" s="3" t="str">
        <f>IF(OR(COUNTIF(MasterData_Kubun[判定3],"●")=0,COUNTIF(MasterData_Kubun[判定4],"●")=0),"単","複")</f>
        <v>複</v>
      </c>
      <c r="AC21" s="3" t="str">
        <f>IF(AND(MasterData_Judge[[#This Row],[NO]]&lt;=7,MasterData_Judge[[#This Row],[判定3]]="単",COUNTIF(MasterData_Judge[[#This Row],[判定1]:[判定2]],"●")=1),"●",IF(AND(MasterData_Judge[[#This Row],[NO]]&gt;7,MasterData_Judge[[#This Row],[判定3]]="複",COUNTIF(MasterData_Judge[[#This Row],[判定1]:[判定2]],"●")=2),"●","×"))</f>
        <v>●</v>
      </c>
      <c r="AD21" s="3">
        <f>2000</f>
        <v>2000</v>
      </c>
      <c r="AE21" s="3" cm="1">
        <f t="array" ref="AE21">MasterData_Common[検討終了年度]</f>
        <v>2064</v>
      </c>
    </row>
    <row r="22" spans="18:31" ht="14.25" hidden="1" customHeight="1">
      <c r="R22" s="16">
        <f>ROW()-ROW(MasterData_Judge[[#Headers],[NO]])</f>
        <v>9</v>
      </c>
      <c r="S22" s="3" t="str" cm="1">
        <f t="array" ref="S22">IF(MasterData_Common[区分1]="","",MasterData_Common[区分1])</f>
        <v>土木</v>
      </c>
      <c r="T22" s="3" t="str" cm="1">
        <f t="array" ref="T22">IF(MasterData_Common[区分2]="","",MasterData_Common[区分2])</f>
        <v>機械</v>
      </c>
      <c r="U22" s="3" t="s">
        <v>148</v>
      </c>
      <c r="V22" s="3" t="s">
        <v>149</v>
      </c>
      <c r="W22" s="3" t="str">
        <f>IF(AND(MasterData_Judge[[#This Row],[区分1]]&lt;&gt;"",MasterData_Judge[[#This Row],[区分3]]&lt;&gt;""),MasterData_Judge[[#This Row],[区分1]]&amp;MasterData_Judge[[#This Row],[区分3]],"")</f>
        <v>土木①</v>
      </c>
      <c r="X22" s="3" t="str">
        <f>IF(AND(MasterData_Judge[[#This Row],[区分2]]&lt;&gt;"",MasterData_Judge[[#This Row],[区分4]]&lt;&gt;""),MasterData_Judge[[#This Row],[区分2]]&amp;MasterData_Judge[[#This Row],[区分4]],"")</f>
        <v>機械②</v>
      </c>
      <c r="Y22" s="3" t="str">
        <f>IF(AND(MasterData_Judge[[#This Row],[シナリオ名称1]]&lt;&gt;"",MasterData_Judge[[#This Row],[シナリオ名称2]]&lt;&gt;""),MasterData_Judge[[#This Row],[シナリオ名称1]]&amp;"+"&amp;MasterData_Judge[[#This Row],[シナリオ名称2]],IF(AND(MasterData_Judge[[#This Row],[シナリオ名称1]]&lt;&gt;"",MasterData_Judge[[#This Row],[シナリオ名称2]]=""),MasterData_Judge[[#This Row],[シナリオ名称1]],IF(AND(MasterData_Judge[[#This Row],[シナリオ名称1]]="",MasterData_Judge[[#This Row],[シナリオ名称2]]&lt;&gt;""),MasterData_Judge[[#This Row],[シナリオ名称2]],"")))</f>
        <v>土木①+機械②</v>
      </c>
      <c r="Z22" s="3" t="str">
        <f>IFERROR(VLOOKUP(MasterData_Judge[[#This Row],[シナリオ名称1]],MasterData_Kubun[[シナリオ名称]:[判定2]],COLUMN(MasterData_Kubun[[#Headers],[判定2]])-COLUMN(MasterData_Kubun[[#Headers],[シナリオ名称]])+1,0),"×")</f>
        <v>●</v>
      </c>
      <c r="AA22" s="3" t="str">
        <f>IFERROR(VLOOKUP(MasterData_Judge[[#This Row],[シナリオ名称2]],MasterData_Kubun[[シナリオ名称]:[判定2]],COLUMN(MasterData_Kubun[[#Headers],[判定2]])-COLUMN(MasterData_Kubun[[#Headers],[シナリオ名称]])+1,0),"×")</f>
        <v>●</v>
      </c>
      <c r="AB22" s="3" t="str">
        <f>IF(OR(COUNTIF(MasterData_Kubun[判定3],"●")=0,COUNTIF(MasterData_Kubun[判定4],"●")=0),"単","複")</f>
        <v>複</v>
      </c>
      <c r="AC22" s="3" t="str">
        <f>IF(AND(MasterData_Judge[[#This Row],[NO]]&lt;=7,MasterData_Judge[[#This Row],[判定3]]="単",COUNTIF(MasterData_Judge[[#This Row],[判定1]:[判定2]],"●")=1),"●",IF(AND(MasterData_Judge[[#This Row],[NO]]&gt;7,MasterData_Judge[[#This Row],[判定3]]="複",COUNTIF(MasterData_Judge[[#This Row],[判定1]:[判定2]],"●")=2),"●","×"))</f>
        <v>●</v>
      </c>
      <c r="AD22" s="3">
        <f>2000</f>
        <v>2000</v>
      </c>
      <c r="AE22" s="3" cm="1">
        <f t="array" ref="AE22">MasterData_Common[検討終了年度]</f>
        <v>2064</v>
      </c>
    </row>
    <row r="23" spans="18:31" ht="14.25" hidden="1" customHeight="1">
      <c r="R23" s="16">
        <f>ROW()-ROW(MasterData_Judge[[#Headers],[NO]])</f>
        <v>10</v>
      </c>
      <c r="S23" s="3" t="str" cm="1">
        <f t="array" ref="S23">IF(MasterData_Common[区分1]="","",MasterData_Common[区分1])</f>
        <v>土木</v>
      </c>
      <c r="T23" s="3" t="str" cm="1">
        <f t="array" ref="T23">IF(MasterData_Common[区分2]="","",MasterData_Common[区分2])</f>
        <v>機械</v>
      </c>
      <c r="U23" s="3" t="s">
        <v>148</v>
      </c>
      <c r="V23" s="3" t="s">
        <v>150</v>
      </c>
      <c r="W23" s="3" t="str">
        <f>IF(AND(MasterData_Judge[[#This Row],[区分1]]&lt;&gt;"",MasterData_Judge[[#This Row],[区分3]]&lt;&gt;""),MasterData_Judge[[#This Row],[区分1]]&amp;MasterData_Judge[[#This Row],[区分3]],"")</f>
        <v>土木①</v>
      </c>
      <c r="X23" s="3" t="str">
        <f>IF(AND(MasterData_Judge[[#This Row],[区分2]]&lt;&gt;"",MasterData_Judge[[#This Row],[区分4]]&lt;&gt;""),MasterData_Judge[[#This Row],[区分2]]&amp;MasterData_Judge[[#This Row],[区分4]],"")</f>
        <v>機械③</v>
      </c>
      <c r="Y23" s="3" t="str">
        <f>IF(AND(MasterData_Judge[[#This Row],[シナリオ名称1]]&lt;&gt;"",MasterData_Judge[[#This Row],[シナリオ名称2]]&lt;&gt;""),MasterData_Judge[[#This Row],[シナリオ名称1]]&amp;"+"&amp;MasterData_Judge[[#This Row],[シナリオ名称2]],IF(AND(MasterData_Judge[[#This Row],[シナリオ名称1]]&lt;&gt;"",MasterData_Judge[[#This Row],[シナリオ名称2]]=""),MasterData_Judge[[#This Row],[シナリオ名称1]],IF(AND(MasterData_Judge[[#This Row],[シナリオ名称1]]="",MasterData_Judge[[#This Row],[シナリオ名称2]]&lt;&gt;""),MasterData_Judge[[#This Row],[シナリオ名称2]],"")))</f>
        <v>土木①+機械③</v>
      </c>
      <c r="Z23" s="3" t="str">
        <f>IFERROR(VLOOKUP(MasterData_Judge[[#This Row],[シナリオ名称1]],MasterData_Kubun[[シナリオ名称]:[判定2]],COLUMN(MasterData_Kubun[[#Headers],[判定2]])-COLUMN(MasterData_Kubun[[#Headers],[シナリオ名称]])+1,0),"×")</f>
        <v>●</v>
      </c>
      <c r="AA23" s="3" t="str">
        <f>IFERROR(VLOOKUP(MasterData_Judge[[#This Row],[シナリオ名称2]],MasterData_Kubun[[シナリオ名称]:[判定2]],COLUMN(MasterData_Kubun[[#Headers],[判定2]])-COLUMN(MasterData_Kubun[[#Headers],[シナリオ名称]])+1,0),"×")</f>
        <v>×</v>
      </c>
      <c r="AB23" s="3" t="str">
        <f>IF(OR(COUNTIF(MasterData_Kubun[判定3],"●")=0,COUNTIF(MasterData_Kubun[判定4],"●")=0),"単","複")</f>
        <v>複</v>
      </c>
      <c r="AC23" s="3" t="str">
        <f>IF(AND(MasterData_Judge[[#This Row],[NO]]&lt;=7,MasterData_Judge[[#This Row],[判定3]]="単",COUNTIF(MasterData_Judge[[#This Row],[判定1]:[判定2]],"●")=1),"●",IF(AND(MasterData_Judge[[#This Row],[NO]]&gt;7,MasterData_Judge[[#This Row],[判定3]]="複",COUNTIF(MasterData_Judge[[#This Row],[判定1]:[判定2]],"●")=2),"●","×"))</f>
        <v>×</v>
      </c>
      <c r="AD23" s="3">
        <f>2000</f>
        <v>2000</v>
      </c>
      <c r="AE23" s="3" cm="1">
        <f t="array" ref="AE23">MasterData_Common[検討終了年度]</f>
        <v>2064</v>
      </c>
    </row>
    <row r="24" spans="18:31" ht="14.25" hidden="1" customHeight="1">
      <c r="R24" s="16">
        <f>ROW()-ROW(MasterData_Judge[[#Headers],[NO]])</f>
        <v>11</v>
      </c>
      <c r="S24" s="3" t="str" cm="1">
        <f t="array" ref="S24">IF(MasterData_Common[区分1]="","",MasterData_Common[区分1])</f>
        <v>土木</v>
      </c>
      <c r="T24" s="3" t="str" cm="1">
        <f t="array" ref="T24">IF(MasterData_Common[区分2]="","",MasterData_Common[区分2])</f>
        <v>機械</v>
      </c>
      <c r="U24" s="3" t="s">
        <v>149</v>
      </c>
      <c r="V24" s="3" t="s">
        <v>148</v>
      </c>
      <c r="W24" s="3" t="str">
        <f>IF(AND(MasterData_Judge[[#This Row],[区分1]]&lt;&gt;"",MasterData_Judge[[#This Row],[区分3]]&lt;&gt;""),MasterData_Judge[[#This Row],[区分1]]&amp;MasterData_Judge[[#This Row],[区分3]],"")</f>
        <v>土木②</v>
      </c>
      <c r="X24" s="3" t="str">
        <f>IF(AND(MasterData_Judge[[#This Row],[区分2]]&lt;&gt;"",MasterData_Judge[[#This Row],[区分4]]&lt;&gt;""),MasterData_Judge[[#This Row],[区分2]]&amp;MasterData_Judge[[#This Row],[区分4]],"")</f>
        <v>機械①</v>
      </c>
      <c r="Y24" s="3" t="str">
        <f>IF(AND(MasterData_Judge[[#This Row],[シナリオ名称1]]&lt;&gt;"",MasterData_Judge[[#This Row],[シナリオ名称2]]&lt;&gt;""),MasterData_Judge[[#This Row],[シナリオ名称1]]&amp;"+"&amp;MasterData_Judge[[#This Row],[シナリオ名称2]],IF(AND(MasterData_Judge[[#This Row],[シナリオ名称1]]&lt;&gt;"",MasterData_Judge[[#This Row],[シナリオ名称2]]=""),MasterData_Judge[[#This Row],[シナリオ名称1]],IF(AND(MasterData_Judge[[#This Row],[シナリオ名称1]]="",MasterData_Judge[[#This Row],[シナリオ名称2]]&lt;&gt;""),MasterData_Judge[[#This Row],[シナリオ名称2]],"")))</f>
        <v>土木②+機械①</v>
      </c>
      <c r="Z24" s="3" t="str">
        <f>IFERROR(VLOOKUP(MasterData_Judge[[#This Row],[シナリオ名称1]],MasterData_Kubun[[シナリオ名称]:[判定2]],COLUMN(MasterData_Kubun[[#Headers],[判定2]])-COLUMN(MasterData_Kubun[[#Headers],[シナリオ名称]])+1,0),"×")</f>
        <v>●</v>
      </c>
      <c r="AA24" s="3" t="str">
        <f>IFERROR(VLOOKUP(MasterData_Judge[[#This Row],[シナリオ名称2]],MasterData_Kubun[[シナリオ名称]:[判定2]],COLUMN(MasterData_Kubun[[#Headers],[判定2]])-COLUMN(MasterData_Kubun[[#Headers],[シナリオ名称]])+1,0),"×")</f>
        <v>●</v>
      </c>
      <c r="AB24" s="3" t="str">
        <f>IF(OR(COUNTIF(MasterData_Kubun[判定3],"●")=0,COUNTIF(MasterData_Kubun[判定4],"●")=0),"単","複")</f>
        <v>複</v>
      </c>
      <c r="AC24" s="3" t="str">
        <f>IF(AND(MasterData_Judge[[#This Row],[NO]]&lt;=7,MasterData_Judge[[#This Row],[判定3]]="単",COUNTIF(MasterData_Judge[[#This Row],[判定1]:[判定2]],"●")=1),"●",IF(AND(MasterData_Judge[[#This Row],[NO]]&gt;7,MasterData_Judge[[#This Row],[判定3]]="複",COUNTIF(MasterData_Judge[[#This Row],[判定1]:[判定2]],"●")=2),"●","×"))</f>
        <v>●</v>
      </c>
      <c r="AD24" s="3">
        <f>2000</f>
        <v>2000</v>
      </c>
      <c r="AE24" s="3" cm="1">
        <f t="array" ref="AE24">MasterData_Common[検討終了年度]</f>
        <v>2064</v>
      </c>
    </row>
    <row r="25" spans="18:31" ht="14.25" hidden="1" customHeight="1">
      <c r="R25" s="16">
        <f>ROW()-ROW(MasterData_Judge[[#Headers],[NO]])</f>
        <v>12</v>
      </c>
      <c r="S25" s="3" t="str" cm="1">
        <f t="array" ref="S25">IF(MasterData_Common[区分1]="","",MasterData_Common[区分1])</f>
        <v>土木</v>
      </c>
      <c r="T25" s="3" t="str" cm="1">
        <f t="array" ref="T25">IF(MasterData_Common[区分2]="","",MasterData_Common[区分2])</f>
        <v>機械</v>
      </c>
      <c r="U25" s="3" t="s">
        <v>149</v>
      </c>
      <c r="V25" s="3" t="s">
        <v>149</v>
      </c>
      <c r="W25" s="3" t="str">
        <f>IF(AND(MasterData_Judge[[#This Row],[区分1]]&lt;&gt;"",MasterData_Judge[[#This Row],[区分3]]&lt;&gt;""),MasterData_Judge[[#This Row],[区分1]]&amp;MasterData_Judge[[#This Row],[区分3]],"")</f>
        <v>土木②</v>
      </c>
      <c r="X25" s="3" t="str">
        <f>IF(AND(MasterData_Judge[[#This Row],[区分2]]&lt;&gt;"",MasterData_Judge[[#This Row],[区分4]]&lt;&gt;""),MasterData_Judge[[#This Row],[区分2]]&amp;MasterData_Judge[[#This Row],[区分4]],"")</f>
        <v>機械②</v>
      </c>
      <c r="Y25" s="3" t="str">
        <f>IF(AND(MasterData_Judge[[#This Row],[シナリオ名称1]]&lt;&gt;"",MasterData_Judge[[#This Row],[シナリオ名称2]]&lt;&gt;""),MasterData_Judge[[#This Row],[シナリオ名称1]]&amp;"+"&amp;MasterData_Judge[[#This Row],[シナリオ名称2]],IF(AND(MasterData_Judge[[#This Row],[シナリオ名称1]]&lt;&gt;"",MasterData_Judge[[#This Row],[シナリオ名称2]]=""),MasterData_Judge[[#This Row],[シナリオ名称1]],IF(AND(MasterData_Judge[[#This Row],[シナリオ名称1]]="",MasterData_Judge[[#This Row],[シナリオ名称2]]&lt;&gt;""),MasterData_Judge[[#This Row],[シナリオ名称2]],"")))</f>
        <v>土木②+機械②</v>
      </c>
      <c r="Z25" s="3" t="str">
        <f>IFERROR(VLOOKUP(MasterData_Judge[[#This Row],[シナリオ名称1]],MasterData_Kubun[[シナリオ名称]:[判定2]],COLUMN(MasterData_Kubun[[#Headers],[判定2]])-COLUMN(MasterData_Kubun[[#Headers],[シナリオ名称]])+1,0),"×")</f>
        <v>●</v>
      </c>
      <c r="AA25" s="3" t="str">
        <f>IFERROR(VLOOKUP(MasterData_Judge[[#This Row],[シナリオ名称2]],MasterData_Kubun[[シナリオ名称]:[判定2]],COLUMN(MasterData_Kubun[[#Headers],[判定2]])-COLUMN(MasterData_Kubun[[#Headers],[シナリオ名称]])+1,0),"×")</f>
        <v>●</v>
      </c>
      <c r="AB25" s="3" t="str">
        <f>IF(OR(COUNTIF(MasterData_Kubun[判定3],"●")=0,COUNTIF(MasterData_Kubun[判定4],"●")=0),"単","複")</f>
        <v>複</v>
      </c>
      <c r="AC25" s="3" t="str">
        <f>IF(AND(MasterData_Judge[[#This Row],[NO]]&lt;=7,MasterData_Judge[[#This Row],[判定3]]="単",COUNTIF(MasterData_Judge[[#This Row],[判定1]:[判定2]],"●")=1),"●",IF(AND(MasterData_Judge[[#This Row],[NO]]&gt;7,MasterData_Judge[[#This Row],[判定3]]="複",COUNTIF(MasterData_Judge[[#This Row],[判定1]:[判定2]],"●")=2),"●","×"))</f>
        <v>●</v>
      </c>
      <c r="AD25" s="3">
        <f>2000</f>
        <v>2000</v>
      </c>
      <c r="AE25" s="3" cm="1">
        <f t="array" ref="AE25">MasterData_Common[検討終了年度]</f>
        <v>2064</v>
      </c>
    </row>
    <row r="26" spans="18:31" ht="14.25" hidden="1" customHeight="1">
      <c r="R26" s="16">
        <f>ROW()-ROW(MasterData_Judge[[#Headers],[NO]])</f>
        <v>13</v>
      </c>
      <c r="S26" s="3" t="str" cm="1">
        <f t="array" ref="S26">IF(MasterData_Common[区分1]="","",MasterData_Common[区分1])</f>
        <v>土木</v>
      </c>
      <c r="T26" s="3" t="str" cm="1">
        <f t="array" ref="T26">IF(MasterData_Common[区分2]="","",MasterData_Common[区分2])</f>
        <v>機械</v>
      </c>
      <c r="U26" s="3" t="s">
        <v>149</v>
      </c>
      <c r="V26" s="3" t="s">
        <v>150</v>
      </c>
      <c r="W26" s="3" t="str">
        <f>IF(AND(MasterData_Judge[[#This Row],[区分1]]&lt;&gt;"",MasterData_Judge[[#This Row],[区分3]]&lt;&gt;""),MasterData_Judge[[#This Row],[区分1]]&amp;MasterData_Judge[[#This Row],[区分3]],"")</f>
        <v>土木②</v>
      </c>
      <c r="X26" s="3" t="str">
        <f>IF(AND(MasterData_Judge[[#This Row],[区分2]]&lt;&gt;"",MasterData_Judge[[#This Row],[区分4]]&lt;&gt;""),MasterData_Judge[[#This Row],[区分2]]&amp;MasterData_Judge[[#This Row],[区分4]],"")</f>
        <v>機械③</v>
      </c>
      <c r="Y26" s="3" t="str">
        <f>IF(AND(MasterData_Judge[[#This Row],[シナリオ名称1]]&lt;&gt;"",MasterData_Judge[[#This Row],[シナリオ名称2]]&lt;&gt;""),MasterData_Judge[[#This Row],[シナリオ名称1]]&amp;"+"&amp;MasterData_Judge[[#This Row],[シナリオ名称2]],IF(AND(MasterData_Judge[[#This Row],[シナリオ名称1]]&lt;&gt;"",MasterData_Judge[[#This Row],[シナリオ名称2]]=""),MasterData_Judge[[#This Row],[シナリオ名称1]],IF(AND(MasterData_Judge[[#This Row],[シナリオ名称1]]="",MasterData_Judge[[#This Row],[シナリオ名称2]]&lt;&gt;""),MasterData_Judge[[#This Row],[シナリオ名称2]],"")))</f>
        <v>土木②+機械③</v>
      </c>
      <c r="Z26" s="3" t="str">
        <f>IFERROR(VLOOKUP(MasterData_Judge[[#This Row],[シナリオ名称1]],MasterData_Kubun[[シナリオ名称]:[判定2]],COLUMN(MasterData_Kubun[[#Headers],[判定2]])-COLUMN(MasterData_Kubun[[#Headers],[シナリオ名称]])+1,0),"×")</f>
        <v>●</v>
      </c>
      <c r="AA26" s="3" t="str">
        <f>IFERROR(VLOOKUP(MasterData_Judge[[#This Row],[シナリオ名称2]],MasterData_Kubun[[シナリオ名称]:[判定2]],COLUMN(MasterData_Kubun[[#Headers],[判定2]])-COLUMN(MasterData_Kubun[[#Headers],[シナリオ名称]])+1,0),"×")</f>
        <v>×</v>
      </c>
      <c r="AB26" s="3" t="str">
        <f>IF(OR(COUNTIF(MasterData_Kubun[判定3],"●")=0,COUNTIF(MasterData_Kubun[判定4],"●")=0),"単","複")</f>
        <v>複</v>
      </c>
      <c r="AC26" s="3" t="str">
        <f>IF(AND(MasterData_Judge[[#This Row],[NO]]&lt;=7,MasterData_Judge[[#This Row],[判定3]]="単",COUNTIF(MasterData_Judge[[#This Row],[判定1]:[判定2]],"●")=1),"●",IF(AND(MasterData_Judge[[#This Row],[NO]]&gt;7,MasterData_Judge[[#This Row],[判定3]]="複",COUNTIF(MasterData_Judge[[#This Row],[判定1]:[判定2]],"●")=2),"●","×"))</f>
        <v>×</v>
      </c>
      <c r="AD26" s="3">
        <f>2000</f>
        <v>2000</v>
      </c>
      <c r="AE26" s="3" cm="1">
        <f t="array" ref="AE26">MasterData_Common[検討終了年度]</f>
        <v>2064</v>
      </c>
    </row>
    <row r="27" spans="18:31" ht="14.25" hidden="1" customHeight="1">
      <c r="R27" s="16">
        <f>ROW()-ROW(MasterData_Judge[[#Headers],[NO]])</f>
        <v>14</v>
      </c>
      <c r="S27" s="3" t="str" cm="1">
        <f t="array" ref="S27">IF(MasterData_Common[区分1]="","",MasterData_Common[区分1])</f>
        <v>土木</v>
      </c>
      <c r="T27" s="3" t="str" cm="1">
        <f t="array" ref="T27">IF(MasterData_Common[区分2]="","",MasterData_Common[区分2])</f>
        <v>機械</v>
      </c>
      <c r="U27" s="3" t="s">
        <v>150</v>
      </c>
      <c r="V27" s="3" t="s">
        <v>148</v>
      </c>
      <c r="W27" s="3" t="str">
        <f>IF(AND(MasterData_Judge[[#This Row],[区分1]]&lt;&gt;"",MasterData_Judge[[#This Row],[区分3]]&lt;&gt;""),MasterData_Judge[[#This Row],[区分1]]&amp;MasterData_Judge[[#This Row],[区分3]],"")</f>
        <v>土木③</v>
      </c>
      <c r="X27" s="3" t="str">
        <f>IF(AND(MasterData_Judge[[#This Row],[区分2]]&lt;&gt;"",MasterData_Judge[[#This Row],[区分4]]&lt;&gt;""),MasterData_Judge[[#This Row],[区分2]]&amp;MasterData_Judge[[#This Row],[区分4]],"")</f>
        <v>機械①</v>
      </c>
      <c r="Y27" s="3" t="str">
        <f>IF(AND(MasterData_Judge[[#This Row],[シナリオ名称1]]&lt;&gt;"",MasterData_Judge[[#This Row],[シナリオ名称2]]&lt;&gt;""),MasterData_Judge[[#This Row],[シナリオ名称1]]&amp;"+"&amp;MasterData_Judge[[#This Row],[シナリオ名称2]],IF(AND(MasterData_Judge[[#This Row],[シナリオ名称1]]&lt;&gt;"",MasterData_Judge[[#This Row],[シナリオ名称2]]=""),MasterData_Judge[[#This Row],[シナリオ名称1]],IF(AND(MasterData_Judge[[#This Row],[シナリオ名称1]]="",MasterData_Judge[[#This Row],[シナリオ名称2]]&lt;&gt;""),MasterData_Judge[[#This Row],[シナリオ名称2]],"")))</f>
        <v>土木③+機械①</v>
      </c>
      <c r="Z27" s="3" t="str">
        <f>IFERROR(VLOOKUP(MasterData_Judge[[#This Row],[シナリオ名称1]],MasterData_Kubun[[シナリオ名称]:[判定2]],COLUMN(MasterData_Kubun[[#Headers],[判定2]])-COLUMN(MasterData_Kubun[[#Headers],[シナリオ名称]])+1,0),"×")</f>
        <v>●</v>
      </c>
      <c r="AA27" s="3" t="str">
        <f>IFERROR(VLOOKUP(MasterData_Judge[[#This Row],[シナリオ名称2]],MasterData_Kubun[[シナリオ名称]:[判定2]],COLUMN(MasterData_Kubun[[#Headers],[判定2]])-COLUMN(MasterData_Kubun[[#Headers],[シナリオ名称]])+1,0),"×")</f>
        <v>●</v>
      </c>
      <c r="AB27" s="3" t="str">
        <f>IF(OR(COUNTIF(MasterData_Kubun[判定3],"●")=0,COUNTIF(MasterData_Kubun[判定4],"●")=0),"単","複")</f>
        <v>複</v>
      </c>
      <c r="AC27" s="3" t="str">
        <f>IF(AND(MasterData_Judge[[#This Row],[NO]]&lt;=7,MasterData_Judge[[#This Row],[判定3]]="単",COUNTIF(MasterData_Judge[[#This Row],[判定1]:[判定2]],"●")=1),"●",IF(AND(MasterData_Judge[[#This Row],[NO]]&gt;7,MasterData_Judge[[#This Row],[判定3]]="複",COUNTIF(MasterData_Judge[[#This Row],[判定1]:[判定2]],"●")=2),"●","×"))</f>
        <v>●</v>
      </c>
      <c r="AD27" s="3">
        <f>2000</f>
        <v>2000</v>
      </c>
      <c r="AE27" s="3" cm="1">
        <f t="array" ref="AE27">MasterData_Common[検討終了年度]</f>
        <v>2064</v>
      </c>
    </row>
    <row r="28" spans="18:31" ht="14.25" hidden="1" customHeight="1">
      <c r="R28" s="16">
        <f>ROW()-ROW(MasterData_Judge[[#Headers],[NO]])</f>
        <v>15</v>
      </c>
      <c r="S28" s="3" t="str" cm="1">
        <f t="array" ref="S28">IF(MasterData_Common[区分1]="","",MasterData_Common[区分1])</f>
        <v>土木</v>
      </c>
      <c r="T28" s="3" t="str" cm="1">
        <f t="array" ref="T28">IF(MasterData_Common[区分2]="","",MasterData_Common[区分2])</f>
        <v>機械</v>
      </c>
      <c r="U28" s="3" t="s">
        <v>150</v>
      </c>
      <c r="V28" s="3" t="s">
        <v>149</v>
      </c>
      <c r="W28" s="3" t="str">
        <f>IF(AND(MasterData_Judge[[#This Row],[区分1]]&lt;&gt;"",MasterData_Judge[[#This Row],[区分3]]&lt;&gt;""),MasterData_Judge[[#This Row],[区分1]]&amp;MasterData_Judge[[#This Row],[区分3]],"")</f>
        <v>土木③</v>
      </c>
      <c r="X28" s="3" t="str">
        <f>IF(AND(MasterData_Judge[[#This Row],[区分2]]&lt;&gt;"",MasterData_Judge[[#This Row],[区分4]]&lt;&gt;""),MasterData_Judge[[#This Row],[区分2]]&amp;MasterData_Judge[[#This Row],[区分4]],"")</f>
        <v>機械②</v>
      </c>
      <c r="Y28" s="3" t="str">
        <f>IF(AND(MasterData_Judge[[#This Row],[シナリオ名称1]]&lt;&gt;"",MasterData_Judge[[#This Row],[シナリオ名称2]]&lt;&gt;""),MasterData_Judge[[#This Row],[シナリオ名称1]]&amp;"+"&amp;MasterData_Judge[[#This Row],[シナリオ名称2]],IF(AND(MasterData_Judge[[#This Row],[シナリオ名称1]]&lt;&gt;"",MasterData_Judge[[#This Row],[シナリオ名称2]]=""),MasterData_Judge[[#This Row],[シナリオ名称1]],IF(AND(MasterData_Judge[[#This Row],[シナリオ名称1]]="",MasterData_Judge[[#This Row],[シナリオ名称2]]&lt;&gt;""),MasterData_Judge[[#This Row],[シナリオ名称2]],"")))</f>
        <v>土木③+機械②</v>
      </c>
      <c r="Z28" s="3" t="str">
        <f>IFERROR(VLOOKUP(MasterData_Judge[[#This Row],[シナリオ名称1]],MasterData_Kubun[[シナリオ名称]:[判定2]],COLUMN(MasterData_Kubun[[#Headers],[判定2]])-COLUMN(MasterData_Kubun[[#Headers],[シナリオ名称]])+1,0),"×")</f>
        <v>●</v>
      </c>
      <c r="AA28" s="3" t="str">
        <f>IFERROR(VLOOKUP(MasterData_Judge[[#This Row],[シナリオ名称2]],MasterData_Kubun[[シナリオ名称]:[判定2]],COLUMN(MasterData_Kubun[[#Headers],[判定2]])-COLUMN(MasterData_Kubun[[#Headers],[シナリオ名称]])+1,0),"×")</f>
        <v>●</v>
      </c>
      <c r="AB28" s="3" t="str">
        <f>IF(OR(COUNTIF(MasterData_Kubun[判定3],"●")=0,COUNTIF(MasterData_Kubun[判定4],"●")=0),"単","複")</f>
        <v>複</v>
      </c>
      <c r="AC28" s="3" t="str">
        <f>IF(AND(MasterData_Judge[[#This Row],[NO]]&lt;=7,MasterData_Judge[[#This Row],[判定3]]="単",COUNTIF(MasterData_Judge[[#This Row],[判定1]:[判定2]],"●")=1),"●",IF(AND(MasterData_Judge[[#This Row],[NO]]&gt;7,MasterData_Judge[[#This Row],[判定3]]="複",COUNTIF(MasterData_Judge[[#This Row],[判定1]:[判定2]],"●")=2),"●","×"))</f>
        <v>●</v>
      </c>
      <c r="AD28" s="3">
        <f>2000</f>
        <v>2000</v>
      </c>
      <c r="AE28" s="3" cm="1">
        <f t="array" ref="AE28">MasterData_Common[検討終了年度]</f>
        <v>2064</v>
      </c>
    </row>
    <row r="29" spans="18:31" ht="14.25" hidden="1" customHeight="1">
      <c r="R29" s="16">
        <f>ROW()-ROW(MasterData_Judge[[#Headers],[NO]])</f>
        <v>16</v>
      </c>
      <c r="S29" s="3" t="str" cm="1">
        <f t="array" ref="S29">IF(MasterData_Common[区分1]="","",MasterData_Common[区分1])</f>
        <v>土木</v>
      </c>
      <c r="T29" s="3" t="str" cm="1">
        <f t="array" ref="T29">IF(MasterData_Common[区分2]="","",MasterData_Common[区分2])</f>
        <v>機械</v>
      </c>
      <c r="U29" s="3" t="s">
        <v>150</v>
      </c>
      <c r="V29" s="3" t="s">
        <v>150</v>
      </c>
      <c r="W29" s="3" t="str">
        <f>IF(AND(MasterData_Judge[[#This Row],[区分1]]&lt;&gt;"",MasterData_Judge[[#This Row],[区分3]]&lt;&gt;""),MasterData_Judge[[#This Row],[区分1]]&amp;MasterData_Judge[[#This Row],[区分3]],"")</f>
        <v>土木③</v>
      </c>
      <c r="X29" s="3" t="str">
        <f>IF(AND(MasterData_Judge[[#This Row],[区分2]]&lt;&gt;"",MasterData_Judge[[#This Row],[区分4]]&lt;&gt;""),MasterData_Judge[[#This Row],[区分2]]&amp;MasterData_Judge[[#This Row],[区分4]],"")</f>
        <v>機械③</v>
      </c>
      <c r="Y29" s="3" t="str">
        <f>IF(AND(MasterData_Judge[[#This Row],[シナリオ名称1]]&lt;&gt;"",MasterData_Judge[[#This Row],[シナリオ名称2]]&lt;&gt;""),MasterData_Judge[[#This Row],[シナリオ名称1]]&amp;"+"&amp;MasterData_Judge[[#This Row],[シナリオ名称2]],IF(AND(MasterData_Judge[[#This Row],[シナリオ名称1]]&lt;&gt;"",MasterData_Judge[[#This Row],[シナリオ名称2]]=""),MasterData_Judge[[#This Row],[シナリオ名称1]],IF(AND(MasterData_Judge[[#This Row],[シナリオ名称1]]="",MasterData_Judge[[#This Row],[シナリオ名称2]]&lt;&gt;""),MasterData_Judge[[#This Row],[シナリオ名称2]],"")))</f>
        <v>土木③+機械③</v>
      </c>
      <c r="Z29" s="3" t="str">
        <f>IFERROR(VLOOKUP(MasterData_Judge[[#This Row],[シナリオ名称1]],MasterData_Kubun[[シナリオ名称]:[判定2]],COLUMN(MasterData_Kubun[[#Headers],[判定2]])-COLUMN(MasterData_Kubun[[#Headers],[シナリオ名称]])+1,0),"×")</f>
        <v>●</v>
      </c>
      <c r="AA29" s="3" t="str">
        <f>IFERROR(VLOOKUP(MasterData_Judge[[#This Row],[シナリオ名称2]],MasterData_Kubun[[シナリオ名称]:[判定2]],COLUMN(MasterData_Kubun[[#Headers],[判定2]])-COLUMN(MasterData_Kubun[[#Headers],[シナリオ名称]])+1,0),"×")</f>
        <v>×</v>
      </c>
      <c r="AB29" s="3" t="str">
        <f>IF(OR(COUNTIF(MasterData_Kubun[判定3],"●")=0,COUNTIF(MasterData_Kubun[判定4],"●")=0),"単","複")</f>
        <v>複</v>
      </c>
      <c r="AC29" s="3" t="str">
        <f>IF(AND(MasterData_Judge[[#This Row],[NO]]&lt;=7,MasterData_Judge[[#This Row],[判定3]]="単",COUNTIF(MasterData_Judge[[#This Row],[判定1]:[判定2]],"●")=1),"●",IF(AND(MasterData_Judge[[#This Row],[NO]]&gt;7,MasterData_Judge[[#This Row],[判定3]]="複",COUNTIF(MasterData_Judge[[#This Row],[判定1]:[判定2]],"●")=2),"●","×"))</f>
        <v>×</v>
      </c>
      <c r="AD29" s="3">
        <f>2000</f>
        <v>2000</v>
      </c>
      <c r="AE29" s="3" cm="1">
        <f t="array" ref="AE29">MasterData_Common[検討終了年度]</f>
        <v>2064</v>
      </c>
    </row>
    <row r="30" spans="18:31" ht="14.25" hidden="1" customHeight="1">
      <c r="R30" s="16">
        <f>ROW()-ROW(MasterData_Judge[[#Headers],[NO]])</f>
        <v>17</v>
      </c>
      <c r="S30" s="3" t="str" cm="1">
        <f t="array" ref="S30">IF(MasterData_Common[区分1]="","",MasterData_Common[区分1])</f>
        <v>土木</v>
      </c>
      <c r="T30" s="3" t="str" cm="1">
        <f t="array" ref="T30">IF(MasterData_Common[区分2]="","",MasterData_Common[区分2])</f>
        <v>機械</v>
      </c>
      <c r="U30" s="3" t="s">
        <v>170</v>
      </c>
      <c r="V30" s="3" t="s">
        <v>148</v>
      </c>
      <c r="W30" s="3" t="str">
        <f>IF(AND(MasterData_Judge[[#This Row],[区分1]]&lt;&gt;"",MasterData_Judge[[#This Row],[区分3]]&lt;&gt;""),MasterData_Judge[[#This Row],[区分1]]&amp;MasterData_Judge[[#This Row],[区分3]],"")</f>
        <v>土木④</v>
      </c>
      <c r="X30" s="3" t="str">
        <f>IF(AND(MasterData_Judge[[#This Row],[区分2]]&lt;&gt;"",MasterData_Judge[[#This Row],[区分4]]&lt;&gt;""),MasterData_Judge[[#This Row],[区分2]]&amp;MasterData_Judge[[#This Row],[区分4]],"")</f>
        <v>機械①</v>
      </c>
      <c r="Y30" s="3" t="str">
        <f>IF(AND(MasterData_Judge[[#This Row],[シナリオ名称1]]&lt;&gt;"",MasterData_Judge[[#This Row],[シナリオ名称2]]&lt;&gt;""),MasterData_Judge[[#This Row],[シナリオ名称1]]&amp;"+"&amp;MasterData_Judge[[#This Row],[シナリオ名称2]],IF(AND(MasterData_Judge[[#This Row],[シナリオ名称1]]&lt;&gt;"",MasterData_Judge[[#This Row],[シナリオ名称2]]=""),MasterData_Judge[[#This Row],[シナリオ名称1]],IF(AND(MasterData_Judge[[#This Row],[シナリオ名称1]]="",MasterData_Judge[[#This Row],[シナリオ名称2]]&lt;&gt;""),MasterData_Judge[[#This Row],[シナリオ名称2]],"")))</f>
        <v>土木④+機械①</v>
      </c>
      <c r="Z30" s="3" t="str">
        <f>IFERROR(VLOOKUP(MasterData_Judge[[#This Row],[シナリオ名称1]],MasterData_Kubun[[シナリオ名称]:[判定2]],COLUMN(MasterData_Kubun[[#Headers],[判定2]])-COLUMN(MasterData_Kubun[[#Headers],[シナリオ名称]])+1,0),"×")</f>
        <v>×</v>
      </c>
      <c r="AA30" s="3" t="str">
        <f>IFERROR(VLOOKUP(MasterData_Judge[[#This Row],[シナリオ名称2]],MasterData_Kubun[[シナリオ名称]:[判定2]],COLUMN(MasterData_Kubun[[#Headers],[判定2]])-COLUMN(MasterData_Kubun[[#Headers],[シナリオ名称]])+1,0),"×")</f>
        <v>●</v>
      </c>
      <c r="AB30" s="3" t="str">
        <f>IF(OR(COUNTIF(MasterData_Kubun[判定3],"●")=0,COUNTIF(MasterData_Kubun[判定4],"●")=0),"単","複")</f>
        <v>複</v>
      </c>
      <c r="AC30" s="3" t="str">
        <f>IF(AND(MasterData_Judge[[#This Row],[NO]]&lt;=7,MasterData_Judge[[#This Row],[判定3]]="単",COUNTIF(MasterData_Judge[[#This Row],[判定1]:[判定2]],"●")=1),"●",IF(AND(MasterData_Judge[[#This Row],[NO]]&gt;7,MasterData_Judge[[#This Row],[判定3]]="複",COUNTIF(MasterData_Judge[[#This Row],[判定1]:[判定2]],"●")=2),"●","×"))</f>
        <v>×</v>
      </c>
      <c r="AD30" s="3">
        <f>2000</f>
        <v>2000</v>
      </c>
      <c r="AE30" s="3" cm="1">
        <f t="array" ref="AE30">MasterData_Common[検討終了年度]</f>
        <v>2064</v>
      </c>
    </row>
    <row r="31" spans="18:31" ht="14.25" hidden="1" customHeight="1">
      <c r="R31" s="16">
        <f>ROW()-ROW(MasterData_Judge[[#Headers],[NO]])</f>
        <v>18</v>
      </c>
      <c r="S31" s="3" t="str" cm="1">
        <f t="array" ref="S31">IF(MasterData_Common[区分1]="","",MasterData_Common[区分1])</f>
        <v>土木</v>
      </c>
      <c r="T31" s="3" t="str" cm="1">
        <f t="array" ref="T31">IF(MasterData_Common[区分2]="","",MasterData_Common[区分2])</f>
        <v>機械</v>
      </c>
      <c r="U31" s="3" t="s">
        <v>170</v>
      </c>
      <c r="V31" s="3" t="s">
        <v>149</v>
      </c>
      <c r="W31" s="3" t="str">
        <f>IF(AND(MasterData_Judge[[#This Row],[区分1]]&lt;&gt;"",MasterData_Judge[[#This Row],[区分3]]&lt;&gt;""),MasterData_Judge[[#This Row],[区分1]]&amp;MasterData_Judge[[#This Row],[区分3]],"")</f>
        <v>土木④</v>
      </c>
      <c r="X31" s="3" t="str">
        <f>IF(AND(MasterData_Judge[[#This Row],[区分2]]&lt;&gt;"",MasterData_Judge[[#This Row],[区分4]]&lt;&gt;""),MasterData_Judge[[#This Row],[区分2]]&amp;MasterData_Judge[[#This Row],[区分4]],"")</f>
        <v>機械②</v>
      </c>
      <c r="Y31" s="3" t="str">
        <f>IF(AND(MasterData_Judge[[#This Row],[シナリオ名称1]]&lt;&gt;"",MasterData_Judge[[#This Row],[シナリオ名称2]]&lt;&gt;""),MasterData_Judge[[#This Row],[シナリオ名称1]]&amp;"+"&amp;MasterData_Judge[[#This Row],[シナリオ名称2]],IF(AND(MasterData_Judge[[#This Row],[シナリオ名称1]]&lt;&gt;"",MasterData_Judge[[#This Row],[シナリオ名称2]]=""),MasterData_Judge[[#This Row],[シナリオ名称1]],IF(AND(MasterData_Judge[[#This Row],[シナリオ名称1]]="",MasterData_Judge[[#This Row],[シナリオ名称2]]&lt;&gt;""),MasterData_Judge[[#This Row],[シナリオ名称2]],"")))</f>
        <v>土木④+機械②</v>
      </c>
      <c r="Z31" s="3" t="str">
        <f>IFERROR(VLOOKUP(MasterData_Judge[[#This Row],[シナリオ名称1]],MasterData_Kubun[[シナリオ名称]:[判定2]],COLUMN(MasterData_Kubun[[#Headers],[判定2]])-COLUMN(MasterData_Kubun[[#Headers],[シナリオ名称]])+1,0),"×")</f>
        <v>×</v>
      </c>
      <c r="AA31" s="3" t="str">
        <f>IFERROR(VLOOKUP(MasterData_Judge[[#This Row],[シナリオ名称2]],MasterData_Kubun[[シナリオ名称]:[判定2]],COLUMN(MasterData_Kubun[[#Headers],[判定2]])-COLUMN(MasterData_Kubun[[#Headers],[シナリオ名称]])+1,0),"×")</f>
        <v>●</v>
      </c>
      <c r="AB31" s="3" t="str">
        <f>IF(OR(COUNTIF(MasterData_Kubun[判定3],"●")=0,COUNTIF(MasterData_Kubun[判定4],"●")=0),"単","複")</f>
        <v>複</v>
      </c>
      <c r="AC31" s="3" t="str">
        <f>IF(AND(MasterData_Judge[[#This Row],[NO]]&lt;=7,MasterData_Judge[[#This Row],[判定3]]="単",COUNTIF(MasterData_Judge[[#This Row],[判定1]:[判定2]],"●")=1),"●",IF(AND(MasterData_Judge[[#This Row],[NO]]&gt;7,MasterData_Judge[[#This Row],[判定3]]="複",COUNTIF(MasterData_Judge[[#This Row],[判定1]:[判定2]],"●")=2),"●","×"))</f>
        <v>×</v>
      </c>
      <c r="AD31" s="3">
        <f>2000</f>
        <v>2000</v>
      </c>
      <c r="AE31" s="3" cm="1">
        <f t="array" ref="AE31">MasterData_Common[検討終了年度]</f>
        <v>2064</v>
      </c>
    </row>
    <row r="32" spans="18:31" ht="14.25" hidden="1" customHeight="1">
      <c r="R32" s="16">
        <f>ROW()-ROW(MasterData_Judge[[#Headers],[NO]])</f>
        <v>19</v>
      </c>
      <c r="S32" s="3" t="str" cm="1">
        <f t="array" ref="S32">IF(MasterData_Common[区分1]="","",MasterData_Common[区分1])</f>
        <v>土木</v>
      </c>
      <c r="T32" s="3" t="str" cm="1">
        <f t="array" ref="T32">IF(MasterData_Common[区分2]="","",MasterData_Common[区分2])</f>
        <v>機械</v>
      </c>
      <c r="U32" s="3" t="s">
        <v>170</v>
      </c>
      <c r="V32" s="3" t="s">
        <v>150</v>
      </c>
      <c r="W32" s="3" t="str">
        <f>IF(AND(MasterData_Judge[[#This Row],[区分1]]&lt;&gt;"",MasterData_Judge[[#This Row],[区分3]]&lt;&gt;""),MasterData_Judge[[#This Row],[区分1]]&amp;MasterData_Judge[[#This Row],[区分3]],"")</f>
        <v>土木④</v>
      </c>
      <c r="X32" s="3" t="str">
        <f>IF(AND(MasterData_Judge[[#This Row],[区分2]]&lt;&gt;"",MasterData_Judge[[#This Row],[区分4]]&lt;&gt;""),MasterData_Judge[[#This Row],[区分2]]&amp;MasterData_Judge[[#This Row],[区分4]],"")</f>
        <v>機械③</v>
      </c>
      <c r="Y32" s="3" t="str">
        <f>IF(AND(MasterData_Judge[[#This Row],[シナリオ名称1]]&lt;&gt;"",MasterData_Judge[[#This Row],[シナリオ名称2]]&lt;&gt;""),MasterData_Judge[[#This Row],[シナリオ名称1]]&amp;"+"&amp;MasterData_Judge[[#This Row],[シナリオ名称2]],IF(AND(MasterData_Judge[[#This Row],[シナリオ名称1]]&lt;&gt;"",MasterData_Judge[[#This Row],[シナリオ名称2]]=""),MasterData_Judge[[#This Row],[シナリオ名称1]],IF(AND(MasterData_Judge[[#This Row],[シナリオ名称1]]="",MasterData_Judge[[#This Row],[シナリオ名称2]]&lt;&gt;""),MasterData_Judge[[#This Row],[シナリオ名称2]],"")))</f>
        <v>土木④+機械③</v>
      </c>
      <c r="Z32" s="3" t="str">
        <f>IFERROR(VLOOKUP(MasterData_Judge[[#This Row],[シナリオ名称1]],MasterData_Kubun[[シナリオ名称]:[判定2]],COLUMN(MasterData_Kubun[[#Headers],[判定2]])-COLUMN(MasterData_Kubun[[#Headers],[シナリオ名称]])+1,0),"×")</f>
        <v>×</v>
      </c>
      <c r="AA32" s="3" t="str">
        <f>IFERROR(VLOOKUP(MasterData_Judge[[#This Row],[シナリオ名称2]],MasterData_Kubun[[シナリオ名称]:[判定2]],COLUMN(MasterData_Kubun[[#Headers],[判定2]])-COLUMN(MasterData_Kubun[[#Headers],[シナリオ名称]])+1,0),"×")</f>
        <v>×</v>
      </c>
      <c r="AB32" s="3" t="str">
        <f>IF(OR(COUNTIF(MasterData_Kubun[判定3],"●")=0,COUNTIF(MasterData_Kubun[判定4],"●")=0),"単","複")</f>
        <v>複</v>
      </c>
      <c r="AC32" s="3" t="str">
        <f>IF(AND(MasterData_Judge[[#This Row],[NO]]&lt;=7,MasterData_Judge[[#This Row],[判定3]]="単",COUNTIF(MasterData_Judge[[#This Row],[判定1]:[判定2]],"●")=1),"●",IF(AND(MasterData_Judge[[#This Row],[NO]]&gt;7,MasterData_Judge[[#This Row],[判定3]]="複",COUNTIF(MasterData_Judge[[#This Row],[判定1]:[判定2]],"●")=2),"●","×"))</f>
        <v>×</v>
      </c>
      <c r="AD32" s="3">
        <f>2000</f>
        <v>2000</v>
      </c>
      <c r="AE32" s="3" cm="1">
        <f t="array" ref="AE32">MasterData_Common[検討終了年度]</f>
        <v>2064</v>
      </c>
    </row>
  </sheetData>
  <sheetProtection algorithmName="SHA-512" hashValue="wShlKLQmAb8aJNDofZwSB1U75JiJ/adJMLCVJBoWBP+QC7OcBMKUUaKZ+RVBIaXhN+zqgU825naN5vpgS7XSfw==" saltValue="PJKogWO7mN+5v95tMKOTfw==" spinCount="100000" sheet="1" objects="1" scenarios="1"/>
  <phoneticPr fontId="1"/>
  <dataValidations count="5">
    <dataValidation type="whole" allowBlank="1" showInputMessage="1" showErrorMessage="1" sqref="A2" xr:uid="{DCD75797-099C-49C2-A668-52C73DC3E65C}">
      <formula1>1</formula1>
      <formula2>100</formula2>
    </dataValidation>
    <dataValidation type="whole" operator="greaterThanOrEqual" allowBlank="1" showInputMessage="1" showErrorMessage="1" sqref="B2" xr:uid="{988F6302-1987-43CB-8A8A-513682A41B12}">
      <formula1>1900</formula1>
    </dataValidation>
    <dataValidation type="whole" operator="greaterThanOrEqual" allowBlank="1" showInputMessage="1" showErrorMessage="1" sqref="C2:D2" xr:uid="{8373530D-DF1F-419E-AB6A-B243706EACBC}">
      <formula1>B2</formula1>
    </dataValidation>
    <dataValidation type="list" allowBlank="1" showInputMessage="1" showErrorMessage="1" sqref="F2" xr:uid="{BCF18C9C-6422-4765-B88D-B037ACDA6608}">
      <formula1>"機械,設備"</formula1>
    </dataValidation>
    <dataValidation type="list" allowBlank="1" showInputMessage="1" showErrorMessage="1" sqref="E2" xr:uid="{415B39CD-19AC-444A-B6B1-EAE01924BAE3}">
      <formula1>"土木"</formula1>
    </dataValidation>
  </dataValidations>
  <pageMargins left="0.7" right="0.7" top="0.75" bottom="0.75" header="0.3" footer="0.3"/>
  <pageSetup paperSize="9" orientation="portrait" horizontalDpi="4294967294" verticalDpi="0"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7503C-0168-444C-9B11-F2DBF94C9425}">
  <sheetPr>
    <tabColor rgb="FFFFFF00"/>
  </sheetPr>
  <dimension ref="A1:J31"/>
  <sheetViews>
    <sheetView zoomScaleNormal="100" workbookViewId="0">
      <pane xSplit="2" ySplit="1" topLeftCell="C2" activePane="bottomRight" state="frozen"/>
      <selection activeCell="C16" sqref="C16"/>
      <selection pane="topRight" activeCell="C16" sqref="C16"/>
      <selection pane="bottomLeft" activeCell="C16" sqref="C16"/>
      <selection pane="bottomRight" activeCell="B2" sqref="B2"/>
    </sheetView>
  </sheetViews>
  <sheetFormatPr defaultColWidth="0" defaultRowHeight="14.25" customHeight="1" zeroHeight="1"/>
  <cols>
    <col min="1" max="1" width="8.375" bestFit="1" customWidth="1"/>
    <col min="2" max="2" width="20.625" style="3" customWidth="1"/>
    <col min="3" max="3" width="8.75" bestFit="1" customWidth="1"/>
    <col min="4" max="6" width="8.75" style="3" bestFit="1" customWidth="1"/>
    <col min="7" max="7" width="9.875" style="3" hidden="1" customWidth="1"/>
    <col min="8" max="9" width="9" hidden="1" customWidth="1"/>
    <col min="10" max="10" width="9.875" style="3" hidden="1" customWidth="1"/>
    <col min="11" max="16384" width="9" style="3" hidden="1"/>
  </cols>
  <sheetData>
    <row r="1" spans="1:9" ht="14.25" customHeight="1">
      <c r="A1" s="1" t="s">
        <v>10</v>
      </c>
      <c r="B1" s="2" t="s">
        <v>11</v>
      </c>
      <c r="C1" s="2" t="s">
        <v>12</v>
      </c>
      <c r="D1" s="2" t="s">
        <v>13</v>
      </c>
      <c r="E1" s="2" t="s">
        <v>14</v>
      </c>
      <c r="F1" s="2" t="s">
        <v>15</v>
      </c>
      <c r="H1" s="3"/>
      <c r="I1" s="3"/>
    </row>
    <row r="2" spans="1:9" ht="14.25" customHeight="1">
      <c r="A2" s="17">
        <f>ROW()-1</f>
        <v>1</v>
      </c>
      <c r="B2" s="5" t="s">
        <v>176</v>
      </c>
      <c r="C2" s="4"/>
      <c r="D2" s="4"/>
      <c r="E2" s="4">
        <v>2030</v>
      </c>
      <c r="F2" s="4">
        <v>2036</v>
      </c>
      <c r="H2" s="3"/>
      <c r="I2" s="3"/>
    </row>
    <row r="3" spans="1:9" ht="14.25" customHeight="1">
      <c r="A3" s="17">
        <f t="shared" ref="A3:A31" si="0">ROW()-1</f>
        <v>2</v>
      </c>
      <c r="B3" s="5" t="s">
        <v>177</v>
      </c>
      <c r="C3" s="4"/>
      <c r="D3" s="4">
        <v>2024</v>
      </c>
      <c r="E3" s="4">
        <v>2032</v>
      </c>
      <c r="F3" s="4">
        <v>2038</v>
      </c>
      <c r="H3" s="3"/>
      <c r="I3" s="3"/>
    </row>
    <row r="4" spans="1:9" ht="14.25" customHeight="1">
      <c r="A4" s="17">
        <f t="shared" si="0"/>
        <v>3</v>
      </c>
      <c r="B4" s="5" t="s">
        <v>178</v>
      </c>
      <c r="C4" s="4">
        <v>2024</v>
      </c>
      <c r="D4" s="4">
        <v>2038</v>
      </c>
      <c r="E4" s="4">
        <v>2050</v>
      </c>
      <c r="F4" s="4">
        <v>2060</v>
      </c>
      <c r="H4" s="3"/>
      <c r="I4" s="3"/>
    </row>
    <row r="5" spans="1:9" ht="14.25" customHeight="1">
      <c r="A5" s="17">
        <f t="shared" si="0"/>
        <v>4</v>
      </c>
      <c r="B5" s="5" t="s">
        <v>179</v>
      </c>
      <c r="C5" s="4"/>
      <c r="D5" s="4">
        <v>2038</v>
      </c>
      <c r="E5" s="4">
        <v>2046</v>
      </c>
      <c r="F5" s="4">
        <v>2052</v>
      </c>
      <c r="H5" s="3"/>
      <c r="I5" s="3"/>
    </row>
    <row r="6" spans="1:9" ht="14.25" customHeight="1">
      <c r="A6" s="17">
        <f t="shared" si="0"/>
        <v>5</v>
      </c>
      <c r="B6" s="5" t="s">
        <v>180</v>
      </c>
      <c r="C6" s="4">
        <v>2023</v>
      </c>
      <c r="D6" s="4">
        <v>2031</v>
      </c>
      <c r="E6" s="4">
        <v>2037</v>
      </c>
      <c r="F6" s="4">
        <v>2042</v>
      </c>
      <c r="H6" s="3"/>
      <c r="I6" s="3"/>
    </row>
    <row r="7" spans="1:9" ht="14.25" customHeight="1">
      <c r="A7" s="17">
        <f t="shared" si="0"/>
        <v>6</v>
      </c>
      <c r="B7" s="5"/>
      <c r="C7" s="4"/>
      <c r="D7" s="4"/>
      <c r="E7" s="4"/>
      <c r="F7" s="4"/>
      <c r="H7" s="3"/>
      <c r="I7" s="3"/>
    </row>
    <row r="8" spans="1:9" ht="14.25" customHeight="1">
      <c r="A8" s="17">
        <f t="shared" si="0"/>
        <v>7</v>
      </c>
      <c r="B8" s="5"/>
      <c r="C8" s="4"/>
      <c r="D8" s="4"/>
      <c r="E8" s="4"/>
      <c r="F8" s="4"/>
    </row>
    <row r="9" spans="1:9" ht="14.25" customHeight="1">
      <c r="A9" s="17">
        <f t="shared" si="0"/>
        <v>8</v>
      </c>
      <c r="B9" s="5"/>
      <c r="C9" s="4"/>
      <c r="D9" s="4"/>
      <c r="E9" s="4"/>
      <c r="F9" s="4"/>
    </row>
    <row r="10" spans="1:9" ht="14.25" customHeight="1">
      <c r="A10" s="17">
        <f t="shared" si="0"/>
        <v>9</v>
      </c>
      <c r="B10" s="5"/>
      <c r="C10" s="4"/>
      <c r="D10" s="4"/>
      <c r="E10" s="4"/>
      <c r="F10" s="4"/>
    </row>
    <row r="11" spans="1:9" ht="14.25" customHeight="1">
      <c r="A11" s="17">
        <f t="shared" si="0"/>
        <v>10</v>
      </c>
      <c r="B11" s="5"/>
      <c r="C11" s="4"/>
      <c r="D11" s="4"/>
      <c r="E11" s="4"/>
      <c r="F11" s="4"/>
    </row>
    <row r="12" spans="1:9" ht="14.25" customHeight="1">
      <c r="A12" s="17">
        <f t="shared" si="0"/>
        <v>11</v>
      </c>
      <c r="B12" s="5"/>
      <c r="C12" s="4"/>
      <c r="D12" s="4"/>
      <c r="E12" s="4"/>
      <c r="F12" s="4"/>
    </row>
    <row r="13" spans="1:9" ht="14.25" customHeight="1">
      <c r="A13" s="17">
        <f t="shared" si="0"/>
        <v>12</v>
      </c>
      <c r="B13" s="5"/>
      <c r="C13" s="4"/>
      <c r="D13" s="4"/>
      <c r="E13" s="4"/>
      <c r="F13" s="4"/>
    </row>
    <row r="14" spans="1:9" ht="14.25" customHeight="1">
      <c r="A14" s="17">
        <f t="shared" si="0"/>
        <v>13</v>
      </c>
      <c r="B14" s="5"/>
      <c r="C14" s="4"/>
      <c r="D14" s="4"/>
      <c r="E14" s="4"/>
      <c r="F14" s="4"/>
    </row>
    <row r="15" spans="1:9" ht="14.25" customHeight="1">
      <c r="A15" s="17">
        <f t="shared" si="0"/>
        <v>14</v>
      </c>
      <c r="B15" s="5"/>
      <c r="C15" s="4"/>
      <c r="D15" s="4"/>
      <c r="E15" s="4"/>
      <c r="F15" s="4"/>
    </row>
    <row r="16" spans="1:9" ht="14.25" customHeight="1">
      <c r="A16" s="17">
        <f t="shared" si="0"/>
        <v>15</v>
      </c>
      <c r="B16" s="5"/>
      <c r="C16" s="4"/>
      <c r="D16" s="4"/>
      <c r="E16" s="4"/>
      <c r="F16" s="4"/>
    </row>
    <row r="17" spans="1:6" ht="14.25" customHeight="1">
      <c r="A17" s="17">
        <f t="shared" si="0"/>
        <v>16</v>
      </c>
      <c r="B17" s="5"/>
      <c r="C17" s="4"/>
      <c r="D17" s="4"/>
      <c r="E17" s="4"/>
      <c r="F17" s="4"/>
    </row>
    <row r="18" spans="1:6" ht="14.25" customHeight="1">
      <c r="A18" s="17">
        <f t="shared" si="0"/>
        <v>17</v>
      </c>
      <c r="B18" s="5"/>
      <c r="C18" s="4"/>
      <c r="D18" s="4"/>
      <c r="E18" s="4"/>
      <c r="F18" s="4"/>
    </row>
    <row r="19" spans="1:6" ht="14.25" customHeight="1">
      <c r="A19" s="17">
        <f t="shared" si="0"/>
        <v>18</v>
      </c>
      <c r="B19" s="5"/>
      <c r="C19" s="4"/>
      <c r="D19" s="4"/>
      <c r="E19" s="4"/>
      <c r="F19" s="4"/>
    </row>
    <row r="20" spans="1:6" ht="14.25" customHeight="1">
      <c r="A20" s="17">
        <f t="shared" si="0"/>
        <v>19</v>
      </c>
      <c r="B20" s="5"/>
      <c r="C20" s="4"/>
      <c r="D20" s="4"/>
      <c r="E20" s="4"/>
      <c r="F20" s="4"/>
    </row>
    <row r="21" spans="1:6" ht="14.25" customHeight="1">
      <c r="A21" s="17">
        <f t="shared" si="0"/>
        <v>20</v>
      </c>
      <c r="B21" s="5"/>
      <c r="C21" s="4"/>
      <c r="D21" s="4"/>
      <c r="E21" s="4"/>
      <c r="F21" s="4"/>
    </row>
    <row r="22" spans="1:6" ht="14.25" customHeight="1">
      <c r="A22" s="17">
        <f t="shared" si="0"/>
        <v>21</v>
      </c>
      <c r="B22" s="5"/>
      <c r="C22" s="4"/>
      <c r="D22" s="4"/>
      <c r="E22" s="4"/>
      <c r="F22" s="4"/>
    </row>
    <row r="23" spans="1:6" ht="14.25" customHeight="1">
      <c r="A23" s="17">
        <f t="shared" si="0"/>
        <v>22</v>
      </c>
      <c r="B23" s="5"/>
      <c r="C23" s="4"/>
      <c r="D23" s="4"/>
      <c r="E23" s="4"/>
      <c r="F23" s="4"/>
    </row>
    <row r="24" spans="1:6" ht="14.25" customHeight="1">
      <c r="A24" s="17">
        <f t="shared" si="0"/>
        <v>23</v>
      </c>
      <c r="B24" s="5"/>
      <c r="C24" s="4"/>
      <c r="D24" s="4"/>
      <c r="E24" s="4"/>
      <c r="F24" s="4"/>
    </row>
    <row r="25" spans="1:6" ht="14.25" customHeight="1">
      <c r="A25" s="17">
        <f t="shared" si="0"/>
        <v>24</v>
      </c>
      <c r="B25" s="5"/>
      <c r="C25" s="4"/>
      <c r="D25" s="4"/>
      <c r="E25" s="4"/>
      <c r="F25" s="4"/>
    </row>
    <row r="26" spans="1:6" ht="14.25" customHeight="1">
      <c r="A26" s="17">
        <f t="shared" si="0"/>
        <v>25</v>
      </c>
      <c r="B26" s="5"/>
      <c r="C26" s="4"/>
      <c r="D26" s="4"/>
      <c r="E26" s="4"/>
      <c r="F26" s="4"/>
    </row>
    <row r="27" spans="1:6" ht="14.25" customHeight="1">
      <c r="A27" s="17">
        <f t="shared" si="0"/>
        <v>26</v>
      </c>
      <c r="B27" s="5"/>
      <c r="C27" s="4"/>
      <c r="D27" s="4"/>
      <c r="E27" s="4"/>
      <c r="F27" s="4"/>
    </row>
    <row r="28" spans="1:6" ht="14.25" customHeight="1">
      <c r="A28" s="17">
        <f t="shared" si="0"/>
        <v>27</v>
      </c>
      <c r="B28" s="5"/>
      <c r="C28" s="4"/>
      <c r="D28" s="4"/>
      <c r="E28" s="4"/>
      <c r="F28" s="4"/>
    </row>
    <row r="29" spans="1:6" ht="14.25" customHeight="1">
      <c r="A29" s="17">
        <f t="shared" si="0"/>
        <v>28</v>
      </c>
      <c r="B29" s="5"/>
      <c r="C29" s="4"/>
      <c r="D29" s="4"/>
      <c r="E29" s="4"/>
      <c r="F29" s="4"/>
    </row>
    <row r="30" spans="1:6" ht="14.25" customHeight="1">
      <c r="A30" s="17">
        <f t="shared" si="0"/>
        <v>29</v>
      </c>
      <c r="B30" s="5"/>
      <c r="C30" s="4"/>
      <c r="D30" s="4"/>
      <c r="E30" s="4"/>
      <c r="F30" s="4"/>
    </row>
    <row r="31" spans="1:6" ht="14.25" customHeight="1">
      <c r="A31" s="17">
        <f t="shared" si="0"/>
        <v>30</v>
      </c>
      <c r="B31" s="5"/>
      <c r="C31" s="4"/>
      <c r="D31" s="4"/>
      <c r="E31" s="4"/>
      <c r="F31" s="4"/>
    </row>
  </sheetData>
  <sheetProtection algorithmName="SHA-512" hashValue="BNYzKXRM4dOJ1wWOIMs4EzE3uUEdnu2vSeFdirPX2mY6XHaECdKHOhT64cJPo9aX+VI820lvCwoMIVbrWbZdqA==" saltValue="66lM/fC4sUP6McN23fd6oQ==" spinCount="100000" sheet="1" objects="1" scenarios="1" autoFilter="0"/>
  <phoneticPr fontId="1"/>
  <dataValidations count="1">
    <dataValidation type="whole" operator="greaterThanOrEqual" allowBlank="1" showInputMessage="1" showErrorMessage="1" sqref="A2:A31 C2:F31" xr:uid="{1A9D4683-E57F-4660-955B-3D00B2E02D32}">
      <formula1>1900</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sheetPr>
  <dimension ref="A1:M31"/>
  <sheetViews>
    <sheetView zoomScaleNormal="100" workbookViewId="0">
      <pane xSplit="4" ySplit="1" topLeftCell="E2" activePane="bottomRight" state="frozen"/>
      <selection activeCell="C16" sqref="C16"/>
      <selection pane="topRight" activeCell="C16" sqref="C16"/>
      <selection pane="bottomLeft" activeCell="C16" sqref="C16"/>
      <selection pane="bottomRight" activeCell="B2" sqref="B2"/>
    </sheetView>
  </sheetViews>
  <sheetFormatPr defaultColWidth="0" defaultRowHeight="14.25" customHeight="1" zeroHeight="1"/>
  <cols>
    <col min="1" max="1" width="8.375" style="3" bestFit="1" customWidth="1"/>
    <col min="2" max="2" width="20.625" style="3" customWidth="1"/>
    <col min="3" max="3" width="9" style="3" bestFit="1" customWidth="1"/>
    <col min="4" max="4" width="25.625" style="19" customWidth="1"/>
    <col min="5" max="6" width="25.625" style="3" customWidth="1"/>
    <col min="7" max="8" width="10.625" style="3" customWidth="1"/>
    <col min="9" max="9" width="15.5" style="3" bestFit="1" customWidth="1"/>
    <col min="10" max="10" width="50.625" customWidth="1"/>
    <col min="11" max="11" width="15.625" style="3" customWidth="1"/>
    <col min="12" max="12" width="12.25" style="3" bestFit="1" customWidth="1"/>
    <col min="13" max="13" width="12.25" style="3" hidden="1" customWidth="1"/>
    <col min="14" max="16384" width="20.625" style="3" hidden="1"/>
  </cols>
  <sheetData>
    <row r="1" spans="1:13" ht="14.25" customHeight="1">
      <c r="A1" s="1" t="s">
        <v>10</v>
      </c>
      <c r="B1" s="2" t="s">
        <v>11</v>
      </c>
      <c r="C1" s="2" t="s">
        <v>16</v>
      </c>
      <c r="D1" s="2" t="s">
        <v>17</v>
      </c>
      <c r="E1" s="18" t="s">
        <v>18</v>
      </c>
      <c r="F1" s="18" t="s">
        <v>19</v>
      </c>
      <c r="G1" s="2" t="s">
        <v>20</v>
      </c>
      <c r="H1" s="2" t="s">
        <v>21</v>
      </c>
      <c r="I1" s="2" t="s">
        <v>22</v>
      </c>
      <c r="J1" s="18" t="s">
        <v>23</v>
      </c>
      <c r="K1" s="2" t="s">
        <v>24</v>
      </c>
      <c r="L1" s="2" t="s">
        <v>25</v>
      </c>
      <c r="M1" s="18" t="s">
        <v>26</v>
      </c>
    </row>
    <row r="2" spans="1:13" ht="14.25" customHeight="1">
      <c r="A2" s="17">
        <f t="shared" ref="A2:A4" si="0">ROW()-1</f>
        <v>1</v>
      </c>
      <c r="B2" s="5" t="s">
        <v>176</v>
      </c>
      <c r="C2" s="5" t="s">
        <v>187</v>
      </c>
      <c r="D2" s="5" t="s">
        <v>189</v>
      </c>
      <c r="E2" s="5" t="s">
        <v>214</v>
      </c>
      <c r="F2" s="5" t="s">
        <v>246</v>
      </c>
      <c r="G2" s="6">
        <v>50</v>
      </c>
      <c r="H2" s="5" t="s">
        <v>181</v>
      </c>
      <c r="I2" s="4">
        <v>2</v>
      </c>
      <c r="J2" s="5" t="s">
        <v>182</v>
      </c>
      <c r="K2" s="4">
        <v>1988</v>
      </c>
      <c r="L2" s="4">
        <v>40</v>
      </c>
      <c r="M2" s="3">
        <v>3</v>
      </c>
    </row>
    <row r="3" spans="1:13" ht="14.25" customHeight="1">
      <c r="A3" s="17">
        <f t="shared" si="0"/>
        <v>2</v>
      </c>
      <c r="B3" s="5" t="s">
        <v>177</v>
      </c>
      <c r="C3" s="5" t="s">
        <v>187</v>
      </c>
      <c r="D3" s="5" t="s">
        <v>189</v>
      </c>
      <c r="E3" s="5" t="s">
        <v>214</v>
      </c>
      <c r="F3" s="5" t="s">
        <v>246</v>
      </c>
      <c r="G3" s="6">
        <v>100</v>
      </c>
      <c r="H3" s="5" t="s">
        <v>181</v>
      </c>
      <c r="I3" s="4">
        <v>3</v>
      </c>
      <c r="J3" s="5" t="s">
        <v>183</v>
      </c>
      <c r="K3" s="4">
        <v>1988</v>
      </c>
      <c r="L3" s="4">
        <v>40</v>
      </c>
      <c r="M3" s="3">
        <v>3</v>
      </c>
    </row>
    <row r="4" spans="1:13" ht="14.25" customHeight="1">
      <c r="A4" s="17">
        <f t="shared" si="0"/>
        <v>3</v>
      </c>
      <c r="B4" s="5" t="s">
        <v>178</v>
      </c>
      <c r="C4" s="5" t="s">
        <v>187</v>
      </c>
      <c r="D4" s="5" t="s">
        <v>189</v>
      </c>
      <c r="E4" s="5" t="s">
        <v>215</v>
      </c>
      <c r="F4" s="5" t="s">
        <v>245</v>
      </c>
      <c r="G4" s="6">
        <v>150</v>
      </c>
      <c r="H4" s="5" t="s">
        <v>181</v>
      </c>
      <c r="I4" s="4">
        <v>4</v>
      </c>
      <c r="J4" s="5" t="s">
        <v>184</v>
      </c>
      <c r="K4" s="4">
        <v>1988</v>
      </c>
      <c r="L4" s="4">
        <v>40</v>
      </c>
      <c r="M4" s="3">
        <v>3</v>
      </c>
    </row>
    <row r="5" spans="1:13" ht="14.25" customHeight="1">
      <c r="A5" s="17">
        <f>ROW()-1</f>
        <v>4</v>
      </c>
      <c r="B5" s="5" t="s">
        <v>179</v>
      </c>
      <c r="C5" s="5" t="s">
        <v>188</v>
      </c>
      <c r="D5" s="5" t="s">
        <v>190</v>
      </c>
      <c r="E5" s="5" t="s">
        <v>215</v>
      </c>
      <c r="F5" s="5"/>
      <c r="G5" s="6">
        <v>1</v>
      </c>
      <c r="H5" s="5" t="s">
        <v>185</v>
      </c>
      <c r="I5" s="4">
        <v>3</v>
      </c>
      <c r="J5" s="5" t="s">
        <v>186</v>
      </c>
      <c r="K5" s="4">
        <v>2003</v>
      </c>
      <c r="L5" s="4">
        <v>50</v>
      </c>
      <c r="M5" s="3">
        <v>2</v>
      </c>
    </row>
    <row r="6" spans="1:13" ht="14.25" customHeight="1">
      <c r="A6" s="17">
        <f t="shared" ref="A6:A31" si="1">ROW()-1</f>
        <v>5</v>
      </c>
      <c r="B6" s="5" t="s">
        <v>180</v>
      </c>
      <c r="C6" s="5" t="s">
        <v>188</v>
      </c>
      <c r="D6" s="5" t="s">
        <v>190</v>
      </c>
      <c r="E6" s="5" t="s">
        <v>215</v>
      </c>
      <c r="F6" s="5"/>
      <c r="G6" s="6">
        <v>2</v>
      </c>
      <c r="H6" s="5" t="s">
        <v>185</v>
      </c>
      <c r="I6" s="4">
        <v>4</v>
      </c>
      <c r="J6" s="5" t="s">
        <v>184</v>
      </c>
      <c r="K6" s="4">
        <v>2003</v>
      </c>
      <c r="L6" s="4">
        <v>50</v>
      </c>
      <c r="M6" s="3">
        <v>3</v>
      </c>
    </row>
    <row r="7" spans="1:13" ht="14.25" customHeight="1">
      <c r="A7" s="17">
        <f t="shared" si="1"/>
        <v>6</v>
      </c>
      <c r="B7" s="5"/>
      <c r="C7" s="5"/>
      <c r="D7" s="5"/>
      <c r="E7" s="5"/>
      <c r="F7" s="5"/>
      <c r="G7" s="6"/>
      <c r="H7" s="5"/>
      <c r="I7" s="4"/>
      <c r="J7" s="5"/>
      <c r="K7" s="4"/>
      <c r="L7" s="4"/>
      <c r="M7" s="3">
        <v>3</v>
      </c>
    </row>
    <row r="8" spans="1:13" ht="14.25" customHeight="1">
      <c r="A8" s="17">
        <f t="shared" si="1"/>
        <v>7</v>
      </c>
      <c r="B8" s="5"/>
      <c r="C8" s="5"/>
      <c r="D8" s="5"/>
      <c r="E8" s="5"/>
      <c r="F8" s="5"/>
      <c r="G8" s="6"/>
      <c r="H8" s="5"/>
      <c r="I8" s="4"/>
      <c r="J8" s="5"/>
      <c r="K8" s="4"/>
      <c r="L8" s="4"/>
    </row>
    <row r="9" spans="1:13" ht="14.25" customHeight="1">
      <c r="A9" s="17">
        <f t="shared" si="1"/>
        <v>8</v>
      </c>
      <c r="B9" s="5"/>
      <c r="C9" s="5"/>
      <c r="D9" s="5"/>
      <c r="E9" s="5"/>
      <c r="F9" s="5"/>
      <c r="G9" s="6"/>
      <c r="H9" s="5"/>
      <c r="I9" s="4"/>
      <c r="J9" s="5"/>
      <c r="K9" s="4"/>
      <c r="L9" s="4"/>
    </row>
    <row r="10" spans="1:13" ht="14.25" customHeight="1">
      <c r="A10" s="17">
        <f t="shared" si="1"/>
        <v>9</v>
      </c>
      <c r="B10" s="5"/>
      <c r="C10" s="5"/>
      <c r="D10" s="5"/>
      <c r="E10" s="5"/>
      <c r="F10" s="5"/>
      <c r="G10" s="6"/>
      <c r="H10" s="5"/>
      <c r="I10" s="4"/>
      <c r="J10" s="5"/>
      <c r="K10" s="4"/>
      <c r="L10" s="4"/>
    </row>
    <row r="11" spans="1:13" ht="14.25" customHeight="1">
      <c r="A11" s="17">
        <f t="shared" si="1"/>
        <v>10</v>
      </c>
      <c r="B11" s="5"/>
      <c r="C11" s="5"/>
      <c r="D11" s="5"/>
      <c r="E11" s="5"/>
      <c r="F11" s="5"/>
      <c r="G11" s="6"/>
      <c r="H11" s="5"/>
      <c r="I11" s="4"/>
      <c r="J11" s="5"/>
      <c r="K11" s="4"/>
      <c r="L11" s="4"/>
    </row>
    <row r="12" spans="1:13" ht="14.25" customHeight="1">
      <c r="A12" s="17">
        <f t="shared" si="1"/>
        <v>11</v>
      </c>
      <c r="B12" s="5"/>
      <c r="C12" s="5" t="str">
        <f>IF(MasterData_Doboku[[#This Row],[グループ番号]]="","","土木")</f>
        <v/>
      </c>
      <c r="D12" s="5"/>
      <c r="E12" s="5"/>
      <c r="F12" s="5"/>
      <c r="G12" s="6"/>
      <c r="H12" s="5"/>
      <c r="I12" s="4"/>
      <c r="J12" s="5"/>
      <c r="K12" s="4"/>
      <c r="L12" s="4"/>
    </row>
    <row r="13" spans="1:13" ht="14.25" customHeight="1">
      <c r="A13" s="17">
        <f t="shared" si="1"/>
        <v>12</v>
      </c>
      <c r="B13" s="5"/>
      <c r="C13" s="5" t="str">
        <f>IF(MasterData_Doboku[[#This Row],[グループ番号]]="","","土木")</f>
        <v/>
      </c>
      <c r="D13" s="5"/>
      <c r="E13" s="5"/>
      <c r="F13" s="5"/>
      <c r="G13" s="6"/>
      <c r="H13" s="5"/>
      <c r="I13" s="4"/>
      <c r="J13" s="5"/>
      <c r="K13" s="4"/>
      <c r="L13" s="4"/>
    </row>
    <row r="14" spans="1:13" ht="14.25" customHeight="1">
      <c r="A14" s="17">
        <f t="shared" si="1"/>
        <v>13</v>
      </c>
      <c r="B14" s="5"/>
      <c r="C14" s="5" t="str">
        <f>IF(MasterData_Doboku[[#This Row],[グループ番号]]="","","土木")</f>
        <v/>
      </c>
      <c r="D14" s="5"/>
      <c r="E14" s="5"/>
      <c r="F14" s="5"/>
      <c r="G14" s="6"/>
      <c r="H14" s="5"/>
      <c r="I14" s="4"/>
      <c r="J14" s="5"/>
      <c r="K14" s="4"/>
      <c r="L14" s="4"/>
    </row>
    <row r="15" spans="1:13" ht="14.25" customHeight="1">
      <c r="A15" s="17">
        <f t="shared" si="1"/>
        <v>14</v>
      </c>
      <c r="B15" s="5"/>
      <c r="C15" s="5" t="str">
        <f>IF(MasterData_Doboku[[#This Row],[グループ番号]]="","","土木")</f>
        <v/>
      </c>
      <c r="D15" s="5"/>
      <c r="E15" s="5"/>
      <c r="F15" s="5"/>
      <c r="G15" s="6"/>
      <c r="H15" s="5"/>
      <c r="I15" s="4"/>
      <c r="J15" s="5"/>
      <c r="K15" s="4"/>
      <c r="L15" s="4"/>
    </row>
    <row r="16" spans="1:13" ht="14.25" customHeight="1">
      <c r="A16" s="17">
        <f t="shared" si="1"/>
        <v>15</v>
      </c>
      <c r="B16" s="5"/>
      <c r="C16" s="5" t="str">
        <f>IF(MasterData_Doboku[[#This Row],[グループ番号]]="","","土木")</f>
        <v/>
      </c>
      <c r="D16" s="5"/>
      <c r="E16" s="5"/>
      <c r="F16" s="5"/>
      <c r="G16" s="6"/>
      <c r="H16" s="5"/>
      <c r="I16" s="4"/>
      <c r="J16" s="5"/>
      <c r="K16" s="4"/>
      <c r="L16" s="4"/>
    </row>
    <row r="17" spans="1:12" ht="14.25" customHeight="1">
      <c r="A17" s="17">
        <f t="shared" si="1"/>
        <v>16</v>
      </c>
      <c r="B17" s="5"/>
      <c r="C17" s="5" t="str">
        <f>IF(MasterData_Doboku[[#This Row],[グループ番号]]="","","土木")</f>
        <v/>
      </c>
      <c r="D17" s="5"/>
      <c r="E17" s="5"/>
      <c r="F17" s="5"/>
      <c r="G17" s="6"/>
      <c r="H17" s="5"/>
      <c r="I17" s="4"/>
      <c r="J17" s="5"/>
      <c r="K17" s="4"/>
      <c r="L17" s="4"/>
    </row>
    <row r="18" spans="1:12" ht="14.25" customHeight="1">
      <c r="A18" s="17">
        <f t="shared" si="1"/>
        <v>17</v>
      </c>
      <c r="B18" s="5"/>
      <c r="C18" s="5" t="str">
        <f>IF(MasterData_Doboku[[#This Row],[グループ番号]]="","","土木")</f>
        <v/>
      </c>
      <c r="D18" s="5"/>
      <c r="E18" s="5"/>
      <c r="F18" s="5"/>
      <c r="G18" s="6"/>
      <c r="H18" s="5"/>
      <c r="I18" s="4"/>
      <c r="J18" s="5"/>
      <c r="K18" s="4"/>
      <c r="L18" s="4"/>
    </row>
    <row r="19" spans="1:12" ht="14.25" customHeight="1">
      <c r="A19" s="17">
        <f t="shared" si="1"/>
        <v>18</v>
      </c>
      <c r="B19" s="5"/>
      <c r="C19" s="5" t="str">
        <f>IF(MasterData_Doboku[[#This Row],[グループ番号]]="","","土木")</f>
        <v/>
      </c>
      <c r="D19" s="5"/>
      <c r="E19" s="5"/>
      <c r="F19" s="5"/>
      <c r="G19" s="6"/>
      <c r="H19" s="5"/>
      <c r="I19" s="4"/>
      <c r="J19" s="5"/>
      <c r="K19" s="4"/>
      <c r="L19" s="4"/>
    </row>
    <row r="20" spans="1:12" ht="14.25" customHeight="1">
      <c r="A20" s="17">
        <f t="shared" si="1"/>
        <v>19</v>
      </c>
      <c r="B20" s="5"/>
      <c r="C20" s="5" t="str">
        <f>IF(MasterData_Doboku[[#This Row],[グループ番号]]="","","土木")</f>
        <v/>
      </c>
      <c r="D20" s="5"/>
      <c r="E20" s="5"/>
      <c r="F20" s="5"/>
      <c r="G20" s="6"/>
      <c r="H20" s="5"/>
      <c r="I20" s="4"/>
      <c r="J20" s="5"/>
      <c r="K20" s="4"/>
      <c r="L20" s="4"/>
    </row>
    <row r="21" spans="1:12" ht="14.25" customHeight="1">
      <c r="A21" s="17">
        <f t="shared" si="1"/>
        <v>20</v>
      </c>
      <c r="B21" s="5"/>
      <c r="C21" s="5" t="str">
        <f>IF(MasterData_Doboku[[#This Row],[グループ番号]]="","","土木")</f>
        <v/>
      </c>
      <c r="D21" s="5"/>
      <c r="E21" s="5"/>
      <c r="F21" s="5"/>
      <c r="G21" s="6"/>
      <c r="H21" s="5"/>
      <c r="I21" s="4"/>
      <c r="J21" s="5"/>
      <c r="K21" s="4"/>
      <c r="L21" s="4"/>
    </row>
    <row r="22" spans="1:12" ht="14.25" customHeight="1">
      <c r="A22" s="17">
        <f t="shared" si="1"/>
        <v>21</v>
      </c>
      <c r="B22" s="5"/>
      <c r="C22" s="5" t="str">
        <f>IF(MasterData_Doboku[[#This Row],[グループ番号]]="","","土木")</f>
        <v/>
      </c>
      <c r="D22" s="5"/>
      <c r="E22" s="5"/>
      <c r="F22" s="5"/>
      <c r="G22" s="6"/>
      <c r="H22" s="5"/>
      <c r="I22" s="4"/>
      <c r="J22" s="5"/>
      <c r="K22" s="4"/>
      <c r="L22" s="4"/>
    </row>
    <row r="23" spans="1:12" ht="14.25" customHeight="1">
      <c r="A23" s="17">
        <f t="shared" si="1"/>
        <v>22</v>
      </c>
      <c r="B23" s="5"/>
      <c r="C23" s="5" t="str">
        <f>IF(MasterData_Doboku[[#This Row],[グループ番号]]="","","土木")</f>
        <v/>
      </c>
      <c r="D23" s="5"/>
      <c r="E23" s="5"/>
      <c r="F23" s="5"/>
      <c r="G23" s="6"/>
      <c r="H23" s="5"/>
      <c r="I23" s="4"/>
      <c r="J23" s="5"/>
      <c r="K23" s="4"/>
      <c r="L23" s="4"/>
    </row>
    <row r="24" spans="1:12" ht="14.25" customHeight="1">
      <c r="A24" s="17">
        <f t="shared" si="1"/>
        <v>23</v>
      </c>
      <c r="B24" s="5"/>
      <c r="C24" s="5" t="str">
        <f>IF(MasterData_Doboku[[#This Row],[グループ番号]]="","","土木")</f>
        <v/>
      </c>
      <c r="D24" s="5"/>
      <c r="E24" s="5"/>
      <c r="F24" s="5"/>
      <c r="G24" s="6"/>
      <c r="H24" s="5"/>
      <c r="I24" s="4"/>
      <c r="J24" s="5"/>
      <c r="K24" s="4"/>
      <c r="L24" s="4"/>
    </row>
    <row r="25" spans="1:12" ht="14.25" customHeight="1">
      <c r="A25" s="17">
        <f t="shared" si="1"/>
        <v>24</v>
      </c>
      <c r="B25" s="5"/>
      <c r="C25" s="5" t="str">
        <f>IF(MasterData_Doboku[[#This Row],[グループ番号]]="","","土木")</f>
        <v/>
      </c>
      <c r="D25" s="5"/>
      <c r="E25" s="5"/>
      <c r="F25" s="5"/>
      <c r="G25" s="6"/>
      <c r="H25" s="5"/>
      <c r="I25" s="4"/>
      <c r="J25" s="5"/>
      <c r="K25" s="4"/>
      <c r="L25" s="4"/>
    </row>
    <row r="26" spans="1:12" ht="14.25" customHeight="1">
      <c r="A26" s="17">
        <f t="shared" si="1"/>
        <v>25</v>
      </c>
      <c r="B26" s="5"/>
      <c r="C26" s="5" t="str">
        <f>IF(MasterData_Doboku[[#This Row],[グループ番号]]="","","土木")</f>
        <v/>
      </c>
      <c r="D26" s="5"/>
      <c r="E26" s="5"/>
      <c r="F26" s="5"/>
      <c r="G26" s="6"/>
      <c r="H26" s="5"/>
      <c r="I26" s="4"/>
      <c r="J26" s="5"/>
      <c r="K26" s="4"/>
      <c r="L26" s="4"/>
    </row>
    <row r="27" spans="1:12" ht="14.25" customHeight="1">
      <c r="A27" s="17">
        <f t="shared" si="1"/>
        <v>26</v>
      </c>
      <c r="B27" s="5"/>
      <c r="C27" s="5" t="str">
        <f>IF(MasterData_Doboku[[#This Row],[グループ番号]]="","","土木")</f>
        <v/>
      </c>
      <c r="D27" s="5"/>
      <c r="E27" s="5"/>
      <c r="F27" s="5"/>
      <c r="G27" s="6"/>
      <c r="H27" s="5"/>
      <c r="I27" s="4"/>
      <c r="J27" s="5"/>
      <c r="K27" s="4"/>
      <c r="L27" s="4"/>
    </row>
    <row r="28" spans="1:12" ht="14.25" customHeight="1">
      <c r="A28" s="17">
        <f t="shared" si="1"/>
        <v>27</v>
      </c>
      <c r="B28" s="5"/>
      <c r="C28" s="5" t="str">
        <f>IF(MasterData_Doboku[[#This Row],[グループ番号]]="","","土木")</f>
        <v/>
      </c>
      <c r="D28" s="5"/>
      <c r="E28" s="5"/>
      <c r="F28" s="5"/>
      <c r="G28" s="6"/>
      <c r="H28" s="5"/>
      <c r="I28" s="4"/>
      <c r="J28" s="5"/>
      <c r="K28" s="4"/>
      <c r="L28" s="4"/>
    </row>
    <row r="29" spans="1:12" ht="14.25" customHeight="1">
      <c r="A29" s="17">
        <f t="shared" si="1"/>
        <v>28</v>
      </c>
      <c r="B29" s="5"/>
      <c r="C29" s="5" t="str">
        <f>IF(MasterData_Doboku[[#This Row],[グループ番号]]="","","土木")</f>
        <v/>
      </c>
      <c r="D29" s="5"/>
      <c r="E29" s="5"/>
      <c r="F29" s="5"/>
      <c r="G29" s="6"/>
      <c r="H29" s="5"/>
      <c r="I29" s="4"/>
      <c r="J29" s="5"/>
      <c r="K29" s="4"/>
      <c r="L29" s="4"/>
    </row>
    <row r="30" spans="1:12" ht="14.25" customHeight="1">
      <c r="A30" s="17">
        <f t="shared" si="1"/>
        <v>29</v>
      </c>
      <c r="B30" s="5"/>
      <c r="C30" s="5" t="str">
        <f>IF(MasterData_Doboku[[#This Row],[グループ番号]]="","","土木")</f>
        <v/>
      </c>
      <c r="D30" s="5"/>
      <c r="E30" s="5"/>
      <c r="F30" s="5"/>
      <c r="G30" s="6"/>
      <c r="H30" s="5"/>
      <c r="I30" s="4"/>
      <c r="J30" s="5"/>
      <c r="K30" s="4"/>
      <c r="L30" s="4"/>
    </row>
    <row r="31" spans="1:12" ht="14.25" customHeight="1">
      <c r="A31" s="17">
        <f t="shared" si="1"/>
        <v>30</v>
      </c>
      <c r="B31" s="5"/>
      <c r="C31" s="5" t="str">
        <f>IF(MasterData_Doboku[[#This Row],[グループ番号]]="","","土木")</f>
        <v/>
      </c>
      <c r="D31" s="5"/>
      <c r="E31" s="5"/>
      <c r="F31" s="5"/>
      <c r="G31" s="6"/>
      <c r="H31" s="5"/>
      <c r="I31" s="4"/>
      <c r="J31" s="5"/>
      <c r="K31" s="4"/>
      <c r="L31" s="4"/>
    </row>
  </sheetData>
  <sheetProtection algorithmName="SHA-512" hashValue="JyMfKeZQy/kXzH/UycOwEF98d4p2pp6TExKjr1rAx8CiXyKpna5wFZR9WwGQyPXS+o2ovh7VEEPX8Zn+sdqwaQ==" saltValue="L5a1P2aDyoVVS8GM3gG0dQ==" spinCount="100000" sheet="1" objects="1" scenarios="1" autoFilter="0"/>
  <phoneticPr fontId="1"/>
  <dataValidations count="4">
    <dataValidation type="list" allowBlank="1" showInputMessage="1" showErrorMessage="1" sqref="M2:M31 I2:I31" xr:uid="{4BC024F0-9F9B-44FE-A6AA-826E176E1BB1}">
      <formula1>"1,2,3,4,5"</formula1>
    </dataValidation>
    <dataValidation type="whole" operator="greaterThanOrEqual" allowBlank="1" showInputMessage="1" showErrorMessage="1" sqref="K2:K31" xr:uid="{EC5C5373-F700-4944-B074-EE3105C3791E}">
      <formula1>1900</formula1>
    </dataValidation>
    <dataValidation type="whole" operator="greaterThanOrEqual" allowBlank="1" showInputMessage="1" showErrorMessage="1" sqref="L2:L31" xr:uid="{DA9049F9-1F20-4C7E-9CC9-D7EC2F7A07EA}">
      <formula1>1</formula1>
    </dataValidation>
    <dataValidation type="decimal" operator="greaterThanOrEqual" allowBlank="1" showInputMessage="1" showErrorMessage="1" sqref="G2:G31" xr:uid="{A76CA7A2-66EB-4AEE-B5DD-371CD57B1898}">
      <formula1>0.01</formula1>
    </dataValidation>
  </dataValidations>
  <pageMargins left="0.7" right="0.7" top="0.75" bottom="0.75" header="0.3" footer="0.3"/>
  <pageSetup paperSize="9" orientation="portrait" horizontalDpi="4294967294"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8D4AB-EB33-493B-88AF-B5A24888688E}">
  <sheetPr codeName="Sheet3">
    <tabColor rgb="FFFFC000"/>
  </sheetPr>
  <dimension ref="A1:O31"/>
  <sheetViews>
    <sheetView zoomScaleNormal="100" workbookViewId="0">
      <pane xSplit="4" ySplit="1" topLeftCell="E2" activePane="bottomRight" state="frozen"/>
      <selection activeCell="C16" sqref="C16"/>
      <selection pane="topRight" activeCell="C16" sqref="C16"/>
      <selection pane="bottomLeft" activeCell="C16" sqref="C16"/>
      <selection pane="bottomRight" activeCell="B2" sqref="B2"/>
    </sheetView>
  </sheetViews>
  <sheetFormatPr defaultColWidth="0" defaultRowHeight="14.25" customHeight="1" zeroHeight="1"/>
  <cols>
    <col min="1" max="1" width="8.375" style="3" bestFit="1" customWidth="1"/>
    <col min="2" max="2" width="20.625" style="3" customWidth="1"/>
    <col min="3" max="3" width="9" style="3" bestFit="1" customWidth="1"/>
    <col min="4" max="4" width="25.625" style="12" customWidth="1"/>
    <col min="5" max="6" width="25.625" style="3" customWidth="1"/>
    <col min="7" max="8" width="10.625" style="3" customWidth="1"/>
    <col min="9" max="9" width="15.5" style="3" bestFit="1" customWidth="1"/>
    <col min="10" max="10" width="24.5" style="3" bestFit="1" customWidth="1"/>
    <col min="11" max="11" width="12.25" style="3" bestFit="1" customWidth="1"/>
    <col min="12" max="12" width="25.5" style="3" bestFit="1" customWidth="1"/>
    <col min="13" max="13" width="21.5" style="3" bestFit="1" customWidth="1"/>
    <col min="14" max="14" width="25.625" style="9" customWidth="1"/>
    <col min="15" max="15" width="15.625" style="3" hidden="1" customWidth="1"/>
    <col min="16" max="16384" width="20.625" style="3" hidden="1"/>
  </cols>
  <sheetData>
    <row r="1" spans="1:15" ht="14.25" customHeight="1">
      <c r="A1" s="1" t="s">
        <v>10</v>
      </c>
      <c r="B1" s="2" t="s">
        <v>11</v>
      </c>
      <c r="C1" s="2" t="s">
        <v>16</v>
      </c>
      <c r="D1" s="2" t="s">
        <v>27</v>
      </c>
      <c r="E1" s="18" t="s">
        <v>28</v>
      </c>
      <c r="F1" s="18" t="s">
        <v>29</v>
      </c>
      <c r="G1" s="2" t="s">
        <v>20</v>
      </c>
      <c r="H1" s="2" t="s">
        <v>21</v>
      </c>
      <c r="I1" s="18" t="s">
        <v>22</v>
      </c>
      <c r="J1" s="2" t="s">
        <v>30</v>
      </c>
      <c r="K1" s="2" t="s">
        <v>25</v>
      </c>
      <c r="L1" s="18" t="s">
        <v>31</v>
      </c>
      <c r="M1" s="18" t="s">
        <v>32</v>
      </c>
      <c r="N1" s="18" t="s">
        <v>33</v>
      </c>
      <c r="O1" s="1" t="s">
        <v>154</v>
      </c>
    </row>
    <row r="2" spans="1:15" ht="14.25" customHeight="1">
      <c r="A2" s="17">
        <f t="shared" ref="A2:A31" si="0">ROW()-1</f>
        <v>1</v>
      </c>
      <c r="B2" s="5" t="s">
        <v>191</v>
      </c>
      <c r="C2" s="5" t="s">
        <v>206</v>
      </c>
      <c r="D2" s="5" t="s">
        <v>192</v>
      </c>
      <c r="E2" s="5" t="s">
        <v>193</v>
      </c>
      <c r="F2" s="5" t="s">
        <v>194</v>
      </c>
      <c r="G2" s="6">
        <v>1</v>
      </c>
      <c r="H2" s="5" t="s">
        <v>195</v>
      </c>
      <c r="I2" s="4">
        <v>3</v>
      </c>
      <c r="J2" s="4">
        <v>1993</v>
      </c>
      <c r="K2" s="4">
        <v>40</v>
      </c>
      <c r="L2" s="4">
        <v>10</v>
      </c>
      <c r="M2" s="5" t="s">
        <v>196</v>
      </c>
      <c r="N2" s="5"/>
      <c r="O2" s="3" cm="1">
        <f t="array" ref="O2">IF(OR(MasterData_Setsubi[[#This Row],[グループ番号]]="",MasterData_Common[機能診断年度]=""),"",MasterData_Common[機能診断年度])</f>
        <v>2024</v>
      </c>
    </row>
    <row r="3" spans="1:15" ht="14.25" customHeight="1">
      <c r="A3" s="17">
        <f t="shared" si="0"/>
        <v>2</v>
      </c>
      <c r="B3" s="5" t="s">
        <v>197</v>
      </c>
      <c r="C3" s="5" t="s">
        <v>206</v>
      </c>
      <c r="D3" s="5" t="s">
        <v>192</v>
      </c>
      <c r="E3" s="5" t="s">
        <v>198</v>
      </c>
      <c r="F3" s="5" t="s">
        <v>199</v>
      </c>
      <c r="G3" s="6">
        <v>1</v>
      </c>
      <c r="H3" s="5" t="s">
        <v>195</v>
      </c>
      <c r="I3" s="4">
        <v>3</v>
      </c>
      <c r="J3" s="4">
        <v>1993</v>
      </c>
      <c r="K3" s="4">
        <v>40</v>
      </c>
      <c r="L3" s="4">
        <v>10</v>
      </c>
      <c r="M3" s="5" t="s">
        <v>196</v>
      </c>
      <c r="N3" s="5"/>
      <c r="O3" s="3" cm="1">
        <f t="array" ref="O3">IF(OR(MasterData_Setsubi[[#This Row],[グループ番号]]="",MasterData_Common[機能診断年度]=""),"",MasterData_Common[機能診断年度])</f>
        <v>2024</v>
      </c>
    </row>
    <row r="4" spans="1:15" ht="14.25" customHeight="1">
      <c r="A4" s="17">
        <f t="shared" si="0"/>
        <v>3</v>
      </c>
      <c r="B4" s="5" t="s">
        <v>200</v>
      </c>
      <c r="C4" s="5" t="s">
        <v>206</v>
      </c>
      <c r="D4" s="5" t="s">
        <v>192</v>
      </c>
      <c r="E4" s="5" t="s">
        <v>201</v>
      </c>
      <c r="F4" s="5" t="s">
        <v>202</v>
      </c>
      <c r="G4" s="6">
        <v>1</v>
      </c>
      <c r="H4" s="5" t="s">
        <v>195</v>
      </c>
      <c r="I4" s="4">
        <v>3</v>
      </c>
      <c r="J4" s="4">
        <v>1993</v>
      </c>
      <c r="K4" s="4">
        <v>40</v>
      </c>
      <c r="L4" s="4">
        <v>10</v>
      </c>
      <c r="M4" s="5" t="s">
        <v>196</v>
      </c>
      <c r="N4" s="5"/>
      <c r="O4" s="3" cm="1">
        <f t="array" ref="O4">IF(OR(MasterData_Setsubi[[#This Row],[グループ番号]]="",MasterData_Common[機能診断年度]=""),"",MasterData_Common[機能診断年度])</f>
        <v>2024</v>
      </c>
    </row>
    <row r="5" spans="1:15" ht="14.25" customHeight="1">
      <c r="A5" s="17">
        <f t="shared" si="0"/>
        <v>4</v>
      </c>
      <c r="B5" s="5" t="s">
        <v>203</v>
      </c>
      <c r="C5" s="5" t="s">
        <v>206</v>
      </c>
      <c r="D5" s="5" t="s">
        <v>192</v>
      </c>
      <c r="E5" s="5" t="s">
        <v>204</v>
      </c>
      <c r="F5" s="5" t="s">
        <v>205</v>
      </c>
      <c r="G5" s="6">
        <v>1</v>
      </c>
      <c r="H5" s="5" t="s">
        <v>195</v>
      </c>
      <c r="I5" s="4">
        <v>3</v>
      </c>
      <c r="J5" s="4">
        <v>2009</v>
      </c>
      <c r="K5" s="4">
        <v>15</v>
      </c>
      <c r="L5" s="4">
        <v>5</v>
      </c>
      <c r="M5" s="5" t="s">
        <v>196</v>
      </c>
      <c r="N5" s="5"/>
      <c r="O5" s="3" cm="1">
        <f t="array" ref="O5">IF(OR(MasterData_Setsubi[[#This Row],[グループ番号]]="",MasterData_Common[機能診断年度]=""),"",MasterData_Common[機能診断年度])</f>
        <v>2024</v>
      </c>
    </row>
    <row r="6" spans="1:15" ht="14.25" customHeight="1">
      <c r="A6" s="17">
        <f t="shared" si="0"/>
        <v>5</v>
      </c>
      <c r="B6" s="5"/>
      <c r="C6" s="5"/>
      <c r="D6" s="5"/>
      <c r="E6" s="5"/>
      <c r="F6" s="5"/>
      <c r="G6" s="6"/>
      <c r="H6" s="5"/>
      <c r="I6" s="4"/>
      <c r="J6" s="4"/>
      <c r="K6" s="4"/>
      <c r="L6" s="4"/>
      <c r="M6" s="5"/>
      <c r="N6" s="5"/>
      <c r="O6" s="3" t="str" cm="1">
        <f t="array" ref="O6">IF(OR(MasterData_Setsubi[[#This Row],[グループ番号]]="",MasterData_Common[機能診断年度]=""),"",MasterData_Common[機能診断年度])</f>
        <v/>
      </c>
    </row>
    <row r="7" spans="1:15" ht="14.25" customHeight="1">
      <c r="A7" s="17">
        <f t="shared" si="0"/>
        <v>6</v>
      </c>
      <c r="B7" s="5"/>
      <c r="C7" s="5"/>
      <c r="D7" s="5"/>
      <c r="E7" s="5"/>
      <c r="F7" s="5"/>
      <c r="G7" s="6"/>
      <c r="H7" s="5"/>
      <c r="I7" s="4"/>
      <c r="J7" s="4"/>
      <c r="K7" s="4"/>
      <c r="L7" s="4"/>
      <c r="M7" s="5"/>
      <c r="N7" s="5"/>
      <c r="O7" s="3" t="str" cm="1">
        <f t="array" ref="O7">IF(OR(MasterData_Setsubi[[#This Row],[グループ番号]]="",MasterData_Common[機能診断年度]=""),"",MasterData_Common[機能診断年度])</f>
        <v/>
      </c>
    </row>
    <row r="8" spans="1:15" ht="14.25" customHeight="1">
      <c r="A8" s="17">
        <f t="shared" si="0"/>
        <v>7</v>
      </c>
      <c r="B8" s="5"/>
      <c r="C8" s="5"/>
      <c r="D8" s="5"/>
      <c r="E8" s="5"/>
      <c r="F8" s="5"/>
      <c r="G8" s="6"/>
      <c r="H8" s="5"/>
      <c r="I8" s="4"/>
      <c r="J8" s="4"/>
      <c r="K8" s="4"/>
      <c r="L8" s="4"/>
      <c r="M8" s="5"/>
      <c r="N8" s="5"/>
      <c r="O8" s="3" t="str" cm="1">
        <f t="array" ref="O8">IF(OR(MasterData_Setsubi[[#This Row],[グループ番号]]="",MasterData_Common[機能診断年度]=""),"",MasterData_Common[機能診断年度])</f>
        <v/>
      </c>
    </row>
    <row r="9" spans="1:15" ht="14.25" customHeight="1">
      <c r="A9" s="17">
        <f t="shared" si="0"/>
        <v>8</v>
      </c>
      <c r="B9" s="5"/>
      <c r="C9" s="5"/>
      <c r="D9" s="5"/>
      <c r="E9" s="5"/>
      <c r="F9" s="5"/>
      <c r="G9" s="6"/>
      <c r="H9" s="5"/>
      <c r="I9" s="4"/>
      <c r="J9" s="4"/>
      <c r="K9" s="4"/>
      <c r="L9" s="4"/>
      <c r="M9" s="5"/>
      <c r="N9" s="5"/>
      <c r="O9" s="3" t="str" cm="1">
        <f t="array" ref="O9">IF(OR(MasterData_Setsubi[[#This Row],[グループ番号]]="",MasterData_Common[機能診断年度]=""),"",MasterData_Common[機能診断年度])</f>
        <v/>
      </c>
    </row>
    <row r="10" spans="1:15" ht="14.25" customHeight="1">
      <c r="A10" s="17">
        <f t="shared" si="0"/>
        <v>9</v>
      </c>
      <c r="B10" s="5"/>
      <c r="C10" s="5"/>
      <c r="D10" s="5"/>
      <c r="E10" s="5"/>
      <c r="F10" s="5"/>
      <c r="G10" s="6"/>
      <c r="H10" s="5"/>
      <c r="I10" s="4"/>
      <c r="J10" s="4"/>
      <c r="K10" s="4"/>
      <c r="L10" s="4"/>
      <c r="M10" s="5"/>
      <c r="N10" s="5"/>
      <c r="O10" s="3" t="str" cm="1">
        <f t="array" ref="O10">IF(OR(MasterData_Setsubi[[#This Row],[グループ番号]]="",MasterData_Common[機能診断年度]=""),"",MasterData_Common[機能診断年度])</f>
        <v/>
      </c>
    </row>
    <row r="11" spans="1:15" ht="14.25" customHeight="1">
      <c r="A11" s="17">
        <f t="shared" si="0"/>
        <v>10</v>
      </c>
      <c r="B11" s="5"/>
      <c r="C11" s="5"/>
      <c r="D11" s="5"/>
      <c r="E11" s="5"/>
      <c r="F11" s="5"/>
      <c r="G11" s="6"/>
      <c r="H11" s="5"/>
      <c r="I11" s="4"/>
      <c r="J11" s="4"/>
      <c r="K11" s="4"/>
      <c r="L11" s="4"/>
      <c r="M11" s="5"/>
      <c r="N11" s="5"/>
      <c r="O11" s="3" t="str" cm="1">
        <f t="array" ref="O11">IF(OR(MasterData_Setsubi[[#This Row],[グループ番号]]="",MasterData_Common[機能診断年度]=""),"",MasterData_Common[機能診断年度])</f>
        <v/>
      </c>
    </row>
    <row r="12" spans="1:15" ht="14.25" customHeight="1">
      <c r="A12" s="17">
        <f t="shared" si="0"/>
        <v>11</v>
      </c>
      <c r="B12" s="5"/>
      <c r="C12" s="5"/>
      <c r="D12" s="5"/>
      <c r="E12" s="5"/>
      <c r="F12" s="5"/>
      <c r="G12" s="6"/>
      <c r="H12" s="5"/>
      <c r="I12" s="4"/>
      <c r="J12" s="4"/>
      <c r="K12" s="4"/>
      <c r="L12" s="4"/>
      <c r="M12" s="5"/>
      <c r="N12" s="5"/>
      <c r="O12" s="3" t="str" cm="1">
        <f t="array" ref="O12">IF(OR(MasterData_Setsubi[[#This Row],[グループ番号]]="",MasterData_Common[機能診断年度]=""),"",MasterData_Common[機能診断年度])</f>
        <v/>
      </c>
    </row>
    <row r="13" spans="1:15" ht="14.25" customHeight="1">
      <c r="A13" s="17">
        <f t="shared" si="0"/>
        <v>12</v>
      </c>
      <c r="B13" s="5"/>
      <c r="C13" s="5"/>
      <c r="D13" s="5"/>
      <c r="E13" s="5"/>
      <c r="F13" s="5"/>
      <c r="G13" s="6"/>
      <c r="H13" s="5"/>
      <c r="I13" s="4"/>
      <c r="J13" s="4"/>
      <c r="K13" s="4"/>
      <c r="L13" s="4"/>
      <c r="M13" s="5"/>
      <c r="N13" s="5"/>
      <c r="O13" s="3" t="str" cm="1">
        <f t="array" ref="O13">IF(OR(MasterData_Setsubi[[#This Row],[グループ番号]]="",MasterData_Common[機能診断年度]=""),"",MasterData_Common[機能診断年度])</f>
        <v/>
      </c>
    </row>
    <row r="14" spans="1:15" ht="14.25" customHeight="1">
      <c r="A14" s="17">
        <f t="shared" si="0"/>
        <v>13</v>
      </c>
      <c r="B14" s="5"/>
      <c r="C14" s="5"/>
      <c r="D14" s="5"/>
      <c r="E14" s="5"/>
      <c r="F14" s="5"/>
      <c r="G14" s="6"/>
      <c r="H14" s="5"/>
      <c r="I14" s="4"/>
      <c r="J14" s="4"/>
      <c r="K14" s="4"/>
      <c r="L14" s="4"/>
      <c r="M14" s="5"/>
      <c r="N14" s="5"/>
      <c r="O14" s="3" t="str" cm="1">
        <f t="array" ref="O14">IF(OR(MasterData_Setsubi[[#This Row],[グループ番号]]="",MasterData_Common[機能診断年度]=""),"",MasterData_Common[機能診断年度])</f>
        <v/>
      </c>
    </row>
    <row r="15" spans="1:15" ht="14.25" customHeight="1">
      <c r="A15" s="17">
        <f t="shared" si="0"/>
        <v>14</v>
      </c>
      <c r="B15" s="5"/>
      <c r="C15" s="5"/>
      <c r="D15" s="5"/>
      <c r="E15" s="5"/>
      <c r="F15" s="5"/>
      <c r="G15" s="6"/>
      <c r="H15" s="5"/>
      <c r="I15" s="4"/>
      <c r="J15" s="4"/>
      <c r="K15" s="4"/>
      <c r="L15" s="4"/>
      <c r="M15" s="5"/>
      <c r="N15" s="5"/>
      <c r="O15" s="3" t="str" cm="1">
        <f t="array" ref="O15">IF(OR(MasterData_Setsubi[[#This Row],[グループ番号]]="",MasterData_Common[機能診断年度]=""),"",MasterData_Common[機能診断年度])</f>
        <v/>
      </c>
    </row>
    <row r="16" spans="1:15" ht="14.25" customHeight="1">
      <c r="A16" s="17">
        <f t="shared" si="0"/>
        <v>15</v>
      </c>
      <c r="B16" s="5"/>
      <c r="C16" s="5"/>
      <c r="D16" s="5"/>
      <c r="E16" s="5"/>
      <c r="F16" s="5"/>
      <c r="G16" s="6"/>
      <c r="H16" s="5"/>
      <c r="I16" s="4"/>
      <c r="J16" s="4"/>
      <c r="K16" s="4"/>
      <c r="L16" s="4"/>
      <c r="M16" s="5"/>
      <c r="N16" s="5"/>
      <c r="O16" s="3" t="str" cm="1">
        <f t="array" ref="O16">IF(OR(MasterData_Setsubi[[#This Row],[グループ番号]]="",MasterData_Common[機能診断年度]=""),"",MasterData_Common[機能診断年度])</f>
        <v/>
      </c>
    </row>
    <row r="17" spans="1:15" ht="14.25" customHeight="1">
      <c r="A17" s="17">
        <f t="shared" si="0"/>
        <v>16</v>
      </c>
      <c r="B17" s="5"/>
      <c r="C17" s="5"/>
      <c r="D17" s="5"/>
      <c r="E17" s="5"/>
      <c r="F17" s="5"/>
      <c r="G17" s="6"/>
      <c r="H17" s="5"/>
      <c r="I17" s="4"/>
      <c r="J17" s="4"/>
      <c r="K17" s="4"/>
      <c r="L17" s="4"/>
      <c r="M17" s="5"/>
      <c r="N17" s="5"/>
      <c r="O17" s="3" t="str" cm="1">
        <f t="array" ref="O17">IF(OR(MasterData_Setsubi[[#This Row],[グループ番号]]="",MasterData_Common[機能診断年度]=""),"",MasterData_Common[機能診断年度])</f>
        <v/>
      </c>
    </row>
    <row r="18" spans="1:15" ht="14.25" customHeight="1">
      <c r="A18" s="17">
        <f t="shared" si="0"/>
        <v>17</v>
      </c>
      <c r="B18" s="5"/>
      <c r="C18" s="5"/>
      <c r="D18" s="5"/>
      <c r="E18" s="5"/>
      <c r="F18" s="5"/>
      <c r="G18" s="6"/>
      <c r="H18" s="5"/>
      <c r="I18" s="4"/>
      <c r="J18" s="4"/>
      <c r="K18" s="4"/>
      <c r="L18" s="4"/>
      <c r="M18" s="5"/>
      <c r="N18" s="5"/>
      <c r="O18" s="3" t="str" cm="1">
        <f t="array" ref="O18">IF(OR(MasterData_Setsubi[[#This Row],[グループ番号]]="",MasterData_Common[機能診断年度]=""),"",MasterData_Common[機能診断年度])</f>
        <v/>
      </c>
    </row>
    <row r="19" spans="1:15" ht="14.25" customHeight="1">
      <c r="A19" s="17">
        <f t="shared" si="0"/>
        <v>18</v>
      </c>
      <c r="B19" s="5"/>
      <c r="C19" s="5"/>
      <c r="D19" s="5"/>
      <c r="E19" s="5"/>
      <c r="F19" s="5"/>
      <c r="G19" s="6"/>
      <c r="H19" s="5"/>
      <c r="I19" s="4"/>
      <c r="J19" s="4"/>
      <c r="K19" s="4"/>
      <c r="L19" s="4"/>
      <c r="M19" s="5"/>
      <c r="N19" s="5"/>
      <c r="O19" s="3" t="str" cm="1">
        <f t="array" ref="O19">IF(OR(MasterData_Setsubi[[#This Row],[グループ番号]]="",MasterData_Common[機能診断年度]=""),"",MasterData_Common[機能診断年度])</f>
        <v/>
      </c>
    </row>
    <row r="20" spans="1:15" ht="14.25" customHeight="1">
      <c r="A20" s="17">
        <f t="shared" si="0"/>
        <v>19</v>
      </c>
      <c r="B20" s="5"/>
      <c r="C20" s="5"/>
      <c r="D20" s="5"/>
      <c r="E20" s="5"/>
      <c r="F20" s="5"/>
      <c r="G20" s="6"/>
      <c r="H20" s="5"/>
      <c r="I20" s="4"/>
      <c r="J20" s="4"/>
      <c r="K20" s="4"/>
      <c r="L20" s="4"/>
      <c r="M20" s="5"/>
      <c r="N20" s="5"/>
      <c r="O20" s="3" t="str" cm="1">
        <f t="array" ref="O20">IF(OR(MasterData_Setsubi[[#This Row],[グループ番号]]="",MasterData_Common[機能診断年度]=""),"",MasterData_Common[機能診断年度])</f>
        <v/>
      </c>
    </row>
    <row r="21" spans="1:15" ht="14.25" customHeight="1">
      <c r="A21" s="17">
        <f t="shared" si="0"/>
        <v>20</v>
      </c>
      <c r="B21" s="5"/>
      <c r="C21" s="5"/>
      <c r="D21" s="5"/>
      <c r="E21" s="5"/>
      <c r="F21" s="5"/>
      <c r="G21" s="6"/>
      <c r="H21" s="5"/>
      <c r="I21" s="4"/>
      <c r="J21" s="4"/>
      <c r="K21" s="4"/>
      <c r="L21" s="4"/>
      <c r="M21" s="5"/>
      <c r="N21" s="5"/>
      <c r="O21" s="3" t="str" cm="1">
        <f t="array" ref="O21">IF(OR(MasterData_Setsubi[[#This Row],[グループ番号]]="",MasterData_Common[機能診断年度]=""),"",MasterData_Common[機能診断年度])</f>
        <v/>
      </c>
    </row>
    <row r="22" spans="1:15" ht="14.25" customHeight="1">
      <c r="A22" s="17">
        <f t="shared" si="0"/>
        <v>21</v>
      </c>
      <c r="B22" s="5"/>
      <c r="C22" s="5"/>
      <c r="D22" s="5"/>
      <c r="E22" s="5"/>
      <c r="F22" s="5"/>
      <c r="G22" s="6"/>
      <c r="H22" s="5"/>
      <c r="I22" s="4"/>
      <c r="J22" s="4"/>
      <c r="K22" s="4"/>
      <c r="L22" s="4"/>
      <c r="M22" s="5"/>
      <c r="N22" s="5"/>
      <c r="O22" s="3" t="str" cm="1">
        <f t="array" ref="O22">IF(OR(MasterData_Setsubi[[#This Row],[グループ番号]]="",MasterData_Common[機能診断年度]=""),"",MasterData_Common[機能診断年度])</f>
        <v/>
      </c>
    </row>
    <row r="23" spans="1:15" ht="14.25" customHeight="1">
      <c r="A23" s="17">
        <f t="shared" si="0"/>
        <v>22</v>
      </c>
      <c r="B23" s="5"/>
      <c r="C23" s="5"/>
      <c r="D23" s="5"/>
      <c r="E23" s="5"/>
      <c r="F23" s="5"/>
      <c r="G23" s="6"/>
      <c r="H23" s="5"/>
      <c r="I23" s="4"/>
      <c r="J23" s="4"/>
      <c r="K23" s="4"/>
      <c r="L23" s="4"/>
      <c r="M23" s="5"/>
      <c r="N23" s="5"/>
      <c r="O23" s="3" t="str" cm="1">
        <f t="array" ref="O23">IF(OR(MasterData_Setsubi[[#This Row],[グループ番号]]="",MasterData_Common[機能診断年度]=""),"",MasterData_Common[機能診断年度])</f>
        <v/>
      </c>
    </row>
    <row r="24" spans="1:15" ht="14.25" customHeight="1">
      <c r="A24" s="17">
        <f t="shared" si="0"/>
        <v>23</v>
      </c>
      <c r="B24" s="5"/>
      <c r="C24" s="5"/>
      <c r="D24" s="5"/>
      <c r="E24" s="5"/>
      <c r="F24" s="5"/>
      <c r="G24" s="6"/>
      <c r="H24" s="5"/>
      <c r="I24" s="4"/>
      <c r="J24" s="4"/>
      <c r="K24" s="4"/>
      <c r="L24" s="4"/>
      <c r="M24" s="5"/>
      <c r="N24" s="5"/>
      <c r="O24" s="3" t="str" cm="1">
        <f t="array" ref="O24">IF(OR(MasterData_Setsubi[[#This Row],[グループ番号]]="",MasterData_Common[機能診断年度]=""),"",MasterData_Common[機能診断年度])</f>
        <v/>
      </c>
    </row>
    <row r="25" spans="1:15" ht="14.25" customHeight="1">
      <c r="A25" s="17">
        <f t="shared" si="0"/>
        <v>24</v>
      </c>
      <c r="B25" s="5"/>
      <c r="C25" s="5"/>
      <c r="D25" s="5"/>
      <c r="E25" s="5"/>
      <c r="F25" s="5"/>
      <c r="G25" s="6"/>
      <c r="H25" s="5"/>
      <c r="I25" s="4"/>
      <c r="J25" s="4"/>
      <c r="K25" s="4"/>
      <c r="L25" s="4"/>
      <c r="M25" s="5"/>
      <c r="N25" s="5"/>
      <c r="O25" s="3" t="str" cm="1">
        <f t="array" ref="O25">IF(OR(MasterData_Setsubi[[#This Row],[グループ番号]]="",MasterData_Common[機能診断年度]=""),"",MasterData_Common[機能診断年度])</f>
        <v/>
      </c>
    </row>
    <row r="26" spans="1:15" ht="14.25" customHeight="1">
      <c r="A26" s="17">
        <f t="shared" si="0"/>
        <v>25</v>
      </c>
      <c r="B26" s="5"/>
      <c r="C26" s="5"/>
      <c r="D26" s="5"/>
      <c r="E26" s="5"/>
      <c r="F26" s="5"/>
      <c r="G26" s="6"/>
      <c r="H26" s="5"/>
      <c r="I26" s="4"/>
      <c r="J26" s="4"/>
      <c r="K26" s="4"/>
      <c r="L26" s="4"/>
      <c r="M26" s="5"/>
      <c r="N26" s="5"/>
      <c r="O26" s="3" t="str" cm="1">
        <f t="array" ref="O26">IF(OR(MasterData_Setsubi[[#This Row],[グループ番号]]="",MasterData_Common[機能診断年度]=""),"",MasterData_Common[機能診断年度])</f>
        <v/>
      </c>
    </row>
    <row r="27" spans="1:15" ht="14.25" customHeight="1">
      <c r="A27" s="17">
        <f t="shared" si="0"/>
        <v>26</v>
      </c>
      <c r="B27" s="5"/>
      <c r="C27" s="5"/>
      <c r="D27" s="5"/>
      <c r="E27" s="5"/>
      <c r="F27" s="5"/>
      <c r="G27" s="6"/>
      <c r="H27" s="5"/>
      <c r="I27" s="4"/>
      <c r="J27" s="4"/>
      <c r="K27" s="4"/>
      <c r="L27" s="4"/>
      <c r="M27" s="5"/>
      <c r="N27" s="5"/>
      <c r="O27" s="3" t="str" cm="1">
        <f t="array" ref="O27">IF(OR(MasterData_Setsubi[[#This Row],[グループ番号]]="",MasterData_Common[機能診断年度]=""),"",MasterData_Common[機能診断年度])</f>
        <v/>
      </c>
    </row>
    <row r="28" spans="1:15" ht="14.25" customHeight="1">
      <c r="A28" s="17">
        <f t="shared" si="0"/>
        <v>27</v>
      </c>
      <c r="B28" s="5"/>
      <c r="C28" s="5"/>
      <c r="D28" s="5"/>
      <c r="E28" s="5"/>
      <c r="F28" s="5"/>
      <c r="G28" s="6"/>
      <c r="H28" s="5"/>
      <c r="I28" s="4"/>
      <c r="J28" s="4"/>
      <c r="K28" s="4"/>
      <c r="L28" s="4"/>
      <c r="M28" s="5"/>
      <c r="N28" s="5"/>
      <c r="O28" s="3" t="str" cm="1">
        <f t="array" ref="O28">IF(OR(MasterData_Setsubi[[#This Row],[グループ番号]]="",MasterData_Common[機能診断年度]=""),"",MasterData_Common[機能診断年度])</f>
        <v/>
      </c>
    </row>
    <row r="29" spans="1:15" ht="14.25" customHeight="1">
      <c r="A29" s="17">
        <f t="shared" si="0"/>
        <v>28</v>
      </c>
      <c r="B29" s="5"/>
      <c r="C29" s="5"/>
      <c r="D29" s="5"/>
      <c r="E29" s="5"/>
      <c r="F29" s="5"/>
      <c r="G29" s="6"/>
      <c r="H29" s="5"/>
      <c r="I29" s="4"/>
      <c r="J29" s="4"/>
      <c r="K29" s="4"/>
      <c r="L29" s="4"/>
      <c r="M29" s="5"/>
      <c r="N29" s="5"/>
      <c r="O29" s="3" t="str" cm="1">
        <f t="array" ref="O29">IF(OR(MasterData_Setsubi[[#This Row],[グループ番号]]="",MasterData_Common[機能診断年度]=""),"",MasterData_Common[機能診断年度])</f>
        <v/>
      </c>
    </row>
    <row r="30" spans="1:15" ht="14.25" customHeight="1">
      <c r="A30" s="17">
        <f t="shared" si="0"/>
        <v>29</v>
      </c>
      <c r="B30" s="5"/>
      <c r="C30" s="5"/>
      <c r="D30" s="5"/>
      <c r="E30" s="5"/>
      <c r="F30" s="5"/>
      <c r="G30" s="6"/>
      <c r="H30" s="5"/>
      <c r="I30" s="4"/>
      <c r="J30" s="4"/>
      <c r="K30" s="4"/>
      <c r="L30" s="4"/>
      <c r="M30" s="5"/>
      <c r="N30" s="5"/>
      <c r="O30" s="3" t="str" cm="1">
        <f t="array" ref="O30">IF(OR(MasterData_Setsubi[[#This Row],[グループ番号]]="",MasterData_Common[機能診断年度]=""),"",MasterData_Common[機能診断年度])</f>
        <v/>
      </c>
    </row>
    <row r="31" spans="1:15" ht="14.25" customHeight="1">
      <c r="A31" s="17">
        <f t="shared" si="0"/>
        <v>30</v>
      </c>
      <c r="B31" s="5"/>
      <c r="C31" s="5"/>
      <c r="D31" s="5"/>
      <c r="E31" s="5"/>
      <c r="F31" s="5"/>
      <c r="G31" s="6"/>
      <c r="H31" s="5"/>
      <c r="I31" s="4"/>
      <c r="J31" s="4"/>
      <c r="K31" s="4"/>
      <c r="L31" s="4"/>
      <c r="M31" s="5"/>
      <c r="N31" s="5"/>
      <c r="O31" s="3" t="str" cm="1">
        <f t="array" ref="O31">IF(OR(MasterData_Setsubi[[#This Row],[グループ番号]]="",MasterData_Common[機能診断年度]=""),"",MasterData_Common[機能診断年度])</f>
        <v/>
      </c>
    </row>
  </sheetData>
  <sheetProtection algorithmName="SHA-512" hashValue="NVcIJRctTbrSdqTDyNfEwd+E+E4ktIpYr0DHW5AhnH0tAvy/F4aYW3wjf+kuAL9RROw5UJ6JwWtwFe3uinqegw==" saltValue="rmjdc+wCKKR64ccjysAoEg==" spinCount="100000" sheet="1" objects="1" scenarios="1" autoFilter="0"/>
  <phoneticPr fontId="1"/>
  <dataValidations count="4">
    <dataValidation type="decimal" operator="greaterThanOrEqual" allowBlank="1" showInputMessage="1" showErrorMessage="1" sqref="G2:G31" xr:uid="{C8112B1C-5F54-4115-9728-91B4CFB0B770}">
      <formula1>0.01</formula1>
    </dataValidation>
    <dataValidation type="list" allowBlank="1" showInputMessage="1" showErrorMessage="1" sqref="I2:I31" xr:uid="{53256AFF-39A6-4A7D-860E-6C1120BB326D}">
      <formula1>"1,2,3,4,5"</formula1>
    </dataValidation>
    <dataValidation type="whole" operator="greaterThanOrEqual" allowBlank="1" showInputMessage="1" showErrorMessage="1" sqref="J2:J31" xr:uid="{CA7C0F65-1318-45AE-8BF8-F7B18BFB38F4}">
      <formula1>1900</formula1>
    </dataValidation>
    <dataValidation type="whole" operator="greaterThanOrEqual" allowBlank="1" showInputMessage="1" showErrorMessage="1" sqref="K2:K31 L2:L31" xr:uid="{3D044A52-118C-494A-B252-DCF7B1F1E88B}">
      <formula1>1</formula1>
    </dataValidation>
  </dataValidations>
  <pageMargins left="0.7" right="0.7" top="0.75" bottom="0.75" header="0.3" footer="0.3"/>
  <pageSetup paperSize="9" orientation="portrait" horizontalDpi="4294967294"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6D49D-D4F4-4834-9B58-2CF28F404318}">
  <sheetPr>
    <tabColor rgb="FFFF99FF"/>
  </sheetPr>
  <dimension ref="A1:DZ31"/>
  <sheetViews>
    <sheetView zoomScaleNormal="100" workbookViewId="0">
      <pane xSplit="4" ySplit="1" topLeftCell="E2" activePane="bottomRight" state="frozen"/>
      <selection pane="topRight" activeCell="E1" sqref="E1"/>
      <selection pane="bottomLeft" activeCell="A2" sqref="A2"/>
      <selection pane="bottomRight" activeCell="D30" sqref="D30"/>
    </sheetView>
  </sheetViews>
  <sheetFormatPr defaultColWidth="0" defaultRowHeight="14.25" customHeight="1" zeroHeight="1"/>
  <cols>
    <col min="1" max="1" width="8.375" style="9" bestFit="1" customWidth="1"/>
    <col min="2" max="2" width="14" style="9" bestFit="1" customWidth="1"/>
    <col min="3" max="3" width="20.625" style="9" customWidth="1"/>
    <col min="4" max="4" width="17.25" style="3" bestFit="1" customWidth="1"/>
    <col min="5" max="6" width="20.625" style="9" customWidth="1"/>
    <col min="7" max="7" width="75.625" style="9" customWidth="1"/>
    <col min="8" max="8" width="12.25" style="23" bestFit="1" customWidth="1"/>
    <col min="9" max="9" width="9" style="23" bestFit="1" customWidth="1"/>
    <col min="10" max="10" width="15.625" style="23" customWidth="1"/>
    <col min="11" max="11" width="12.25" style="9" bestFit="1" customWidth="1"/>
    <col min="12" max="12" width="25.625" style="9" customWidth="1"/>
    <col min="13" max="13" width="12.25" style="9" bestFit="1" customWidth="1"/>
    <col min="14" max="14" width="10.125" style="9" bestFit="1" customWidth="1"/>
    <col min="15" max="15" width="10.125" style="9" customWidth="1"/>
    <col min="16" max="16" width="10.125" style="23" customWidth="1"/>
    <col min="17" max="22" width="10.125" style="9" customWidth="1"/>
    <col min="23" max="112" width="11.25" style="9" customWidth="1"/>
    <col min="113" max="113" width="12.375" style="9" customWidth="1"/>
    <col min="114" max="114" width="12.5" style="9" hidden="1" customWidth="1"/>
    <col min="115" max="115" width="12.25" hidden="1" customWidth="1"/>
    <col min="116" max="117" width="15.625" style="3" hidden="1" customWidth="1"/>
    <col min="118" max="118" width="13.875" style="3" hidden="1" customWidth="1"/>
    <col min="119" max="120" width="10.125" style="3" hidden="1" customWidth="1"/>
    <col min="121" max="121" width="15.625" style="3" hidden="1" customWidth="1"/>
    <col min="122" max="122" width="10.625" style="3" hidden="1" customWidth="1"/>
    <col min="123" max="123" width="9" style="3" hidden="1" customWidth="1"/>
    <col min="124" max="124" width="15.5" hidden="1" customWidth="1"/>
    <col min="125" max="125" width="15.625" style="9" hidden="1" customWidth="1"/>
    <col min="126" max="126" width="17.25" style="3" hidden="1" customWidth="1"/>
    <col min="127" max="127" width="8.75" style="3" hidden="1" customWidth="1"/>
    <col min="128" max="128" width="8.75" hidden="1" customWidth="1"/>
    <col min="129" max="129" width="8.75" style="9" hidden="1" customWidth="1"/>
    <col min="130" max="130" width="8.75" hidden="1" customWidth="1"/>
    <col min="131" max="16384" width="15.625" style="9" hidden="1"/>
  </cols>
  <sheetData>
    <row r="1" spans="1:130" s="3" customFormat="1" ht="14.25" customHeight="1">
      <c r="A1" s="1" t="s">
        <v>10</v>
      </c>
      <c r="B1" s="2" t="s">
        <v>34</v>
      </c>
      <c r="C1" s="2" t="s">
        <v>11</v>
      </c>
      <c r="D1" s="2" t="s">
        <v>35</v>
      </c>
      <c r="E1" s="2" t="s">
        <v>36</v>
      </c>
      <c r="F1" s="2" t="s">
        <v>37</v>
      </c>
      <c r="G1" s="18" t="s">
        <v>38</v>
      </c>
      <c r="H1" s="2" t="s">
        <v>39</v>
      </c>
      <c r="I1" s="2" t="s">
        <v>21</v>
      </c>
      <c r="J1" s="2" t="s">
        <v>40</v>
      </c>
      <c r="K1" s="2" t="s">
        <v>25</v>
      </c>
      <c r="L1" s="18" t="s">
        <v>41</v>
      </c>
      <c r="M1" s="2" t="s">
        <v>42</v>
      </c>
      <c r="N1" s="20" t="s">
        <v>43</v>
      </c>
      <c r="O1" s="20" t="s">
        <v>44</v>
      </c>
      <c r="P1" s="20" t="s">
        <v>45</v>
      </c>
      <c r="Q1" s="20" t="s">
        <v>46</v>
      </c>
      <c r="R1" s="20" t="s">
        <v>47</v>
      </c>
      <c r="S1" s="20" t="s">
        <v>48</v>
      </c>
      <c r="T1" s="20" t="s">
        <v>49</v>
      </c>
      <c r="U1" s="20" t="s">
        <v>50</v>
      </c>
      <c r="V1" s="20" t="s">
        <v>51</v>
      </c>
      <c r="W1" s="20" t="s">
        <v>52</v>
      </c>
      <c r="X1" s="20" t="s">
        <v>53</v>
      </c>
      <c r="Y1" s="20" t="s">
        <v>54</v>
      </c>
      <c r="Z1" s="20" t="s">
        <v>55</v>
      </c>
      <c r="AA1" s="20" t="s">
        <v>56</v>
      </c>
      <c r="AB1" s="20" t="s">
        <v>57</v>
      </c>
      <c r="AC1" s="20" t="s">
        <v>58</v>
      </c>
      <c r="AD1" s="20" t="s">
        <v>59</v>
      </c>
      <c r="AE1" s="20" t="s">
        <v>60</v>
      </c>
      <c r="AF1" s="20" t="s">
        <v>61</v>
      </c>
      <c r="AG1" s="20" t="s">
        <v>62</v>
      </c>
      <c r="AH1" s="20" t="s">
        <v>63</v>
      </c>
      <c r="AI1" s="20" t="s">
        <v>64</v>
      </c>
      <c r="AJ1" s="20" t="s">
        <v>65</v>
      </c>
      <c r="AK1" s="20" t="s">
        <v>66</v>
      </c>
      <c r="AL1" s="20" t="s">
        <v>67</v>
      </c>
      <c r="AM1" s="20" t="s">
        <v>68</v>
      </c>
      <c r="AN1" s="20" t="s">
        <v>69</v>
      </c>
      <c r="AO1" s="20" t="s">
        <v>70</v>
      </c>
      <c r="AP1" s="20" t="s">
        <v>71</v>
      </c>
      <c r="AQ1" s="20" t="s">
        <v>72</v>
      </c>
      <c r="AR1" s="20" t="s">
        <v>73</v>
      </c>
      <c r="AS1" s="20" t="s">
        <v>74</v>
      </c>
      <c r="AT1" s="20" t="s">
        <v>75</v>
      </c>
      <c r="AU1" s="20" t="s">
        <v>76</v>
      </c>
      <c r="AV1" s="20" t="s">
        <v>77</v>
      </c>
      <c r="AW1" s="20" t="s">
        <v>78</v>
      </c>
      <c r="AX1" s="20" t="s">
        <v>79</v>
      </c>
      <c r="AY1" s="20" t="s">
        <v>80</v>
      </c>
      <c r="AZ1" s="20" t="s">
        <v>81</v>
      </c>
      <c r="BA1" s="20" t="s">
        <v>82</v>
      </c>
      <c r="BB1" s="20" t="s">
        <v>83</v>
      </c>
      <c r="BC1" s="20" t="s">
        <v>84</v>
      </c>
      <c r="BD1" s="20" t="s">
        <v>85</v>
      </c>
      <c r="BE1" s="20" t="s">
        <v>86</v>
      </c>
      <c r="BF1" s="20" t="s">
        <v>87</v>
      </c>
      <c r="BG1" s="20" t="s">
        <v>88</v>
      </c>
      <c r="BH1" s="20" t="s">
        <v>89</v>
      </c>
      <c r="BI1" s="20" t="s">
        <v>90</v>
      </c>
      <c r="BJ1" s="20" t="s">
        <v>91</v>
      </c>
      <c r="BK1" s="20" t="s">
        <v>92</v>
      </c>
      <c r="BL1" s="20" t="s">
        <v>93</v>
      </c>
      <c r="BM1" s="20" t="s">
        <v>94</v>
      </c>
      <c r="BN1" s="20" t="s">
        <v>95</v>
      </c>
      <c r="BO1" s="20" t="s">
        <v>96</v>
      </c>
      <c r="BP1" s="20" t="s">
        <v>97</v>
      </c>
      <c r="BQ1" s="20" t="s">
        <v>98</v>
      </c>
      <c r="BR1" s="20" t="s">
        <v>99</v>
      </c>
      <c r="BS1" s="20" t="s">
        <v>100</v>
      </c>
      <c r="BT1" s="20" t="s">
        <v>101</v>
      </c>
      <c r="BU1" s="20" t="s">
        <v>102</v>
      </c>
      <c r="BV1" s="20" t="s">
        <v>103</v>
      </c>
      <c r="BW1" s="20" t="s">
        <v>104</v>
      </c>
      <c r="BX1" s="20" t="s">
        <v>105</v>
      </c>
      <c r="BY1" s="20" t="s">
        <v>106</v>
      </c>
      <c r="BZ1" s="20" t="s">
        <v>107</v>
      </c>
      <c r="CA1" s="20" t="s">
        <v>108</v>
      </c>
      <c r="CB1" s="20" t="s">
        <v>109</v>
      </c>
      <c r="CC1" s="20" t="s">
        <v>110</v>
      </c>
      <c r="CD1" s="20" t="s">
        <v>111</v>
      </c>
      <c r="CE1" s="20" t="s">
        <v>112</v>
      </c>
      <c r="CF1" s="20" t="s">
        <v>113</v>
      </c>
      <c r="CG1" s="20" t="s">
        <v>114</v>
      </c>
      <c r="CH1" s="20" t="s">
        <v>115</v>
      </c>
      <c r="CI1" s="20" t="s">
        <v>116</v>
      </c>
      <c r="CJ1" s="20" t="s">
        <v>117</v>
      </c>
      <c r="CK1" s="20" t="s">
        <v>118</v>
      </c>
      <c r="CL1" s="20" t="s">
        <v>119</v>
      </c>
      <c r="CM1" s="20" t="s">
        <v>120</v>
      </c>
      <c r="CN1" s="20" t="s">
        <v>121</v>
      </c>
      <c r="CO1" s="20" t="s">
        <v>122</v>
      </c>
      <c r="CP1" s="20" t="s">
        <v>123</v>
      </c>
      <c r="CQ1" s="20" t="s">
        <v>124</v>
      </c>
      <c r="CR1" s="20" t="s">
        <v>125</v>
      </c>
      <c r="CS1" s="20" t="s">
        <v>126</v>
      </c>
      <c r="CT1" s="20" t="s">
        <v>127</v>
      </c>
      <c r="CU1" s="20" t="s">
        <v>128</v>
      </c>
      <c r="CV1" s="20" t="s">
        <v>129</v>
      </c>
      <c r="CW1" s="20" t="s">
        <v>130</v>
      </c>
      <c r="CX1" s="20" t="s">
        <v>131</v>
      </c>
      <c r="CY1" s="20" t="s">
        <v>132</v>
      </c>
      <c r="CZ1" s="20" t="s">
        <v>133</v>
      </c>
      <c r="DA1" s="20" t="s">
        <v>134</v>
      </c>
      <c r="DB1" s="20" t="s">
        <v>135</v>
      </c>
      <c r="DC1" s="20" t="s">
        <v>136</v>
      </c>
      <c r="DD1" s="20" t="s">
        <v>137</v>
      </c>
      <c r="DE1" s="20" t="s">
        <v>138</v>
      </c>
      <c r="DF1" s="20" t="s">
        <v>139</v>
      </c>
      <c r="DG1" s="20" t="s">
        <v>140</v>
      </c>
      <c r="DH1" s="20" t="s">
        <v>141</v>
      </c>
      <c r="DI1" s="20" t="s">
        <v>142</v>
      </c>
      <c r="DJ1" s="1" t="s">
        <v>162</v>
      </c>
      <c r="DK1" s="21" t="s">
        <v>4</v>
      </c>
      <c r="DL1" s="21" t="s">
        <v>151</v>
      </c>
      <c r="DM1" s="21" t="s">
        <v>147</v>
      </c>
      <c r="DN1" s="21" t="s">
        <v>7</v>
      </c>
      <c r="DO1" s="21" t="s">
        <v>145</v>
      </c>
      <c r="DP1" s="21" t="s">
        <v>152</v>
      </c>
      <c r="DQ1" s="21" t="s">
        <v>153</v>
      </c>
      <c r="DR1" s="21" t="s">
        <v>9</v>
      </c>
      <c r="DS1" s="1" t="s">
        <v>16</v>
      </c>
      <c r="DT1" s="1" t="s">
        <v>22</v>
      </c>
      <c r="DU1" s="1" t="s">
        <v>143</v>
      </c>
      <c r="DV1" s="1" t="s">
        <v>144</v>
      </c>
      <c r="DW1" s="1" t="s">
        <v>12</v>
      </c>
      <c r="DX1" s="1" t="s">
        <v>13</v>
      </c>
      <c r="DY1" s="1" t="s">
        <v>14</v>
      </c>
      <c r="DZ1" s="1" t="s">
        <v>15</v>
      </c>
    </row>
    <row r="2" spans="1:130" s="3" customFormat="1" ht="14.25" customHeight="1">
      <c r="A2" s="22">
        <f t="shared" ref="A2:A26" si="0">ROW()-1</f>
        <v>1</v>
      </c>
      <c r="B2" s="7" t="s">
        <v>207</v>
      </c>
      <c r="C2" s="5" t="s">
        <v>176</v>
      </c>
      <c r="D2" s="4">
        <v>3</v>
      </c>
      <c r="E2" s="5" t="s">
        <v>208</v>
      </c>
      <c r="F2" s="5" t="s">
        <v>211</v>
      </c>
      <c r="G2" s="5" t="s">
        <v>212</v>
      </c>
      <c r="H2" s="6">
        <v>1000</v>
      </c>
      <c r="I2" s="5" t="s">
        <v>213</v>
      </c>
      <c r="J2" s="8">
        <v>28500</v>
      </c>
      <c r="K2" s="4">
        <v>10</v>
      </c>
      <c r="L2" s="5" t="s">
        <v>216</v>
      </c>
      <c r="M2" s="4" t="s">
        <v>217</v>
      </c>
      <c r="N2" s="4">
        <f>IFERROR(IF(OR(MasterData_Taisaku[[#This Row],[シナリオ名称]]="",MasterData_Taisaku[[#This Row],[グループ番号]]=""),"",IF(AND(LEFT(MasterData_Taisaku[[#This Row],[シナリオ名称]],2)=MasterData_Taisaku[[#This Row],[区分1]],MasterData_Taisaku[[#This Row],[対策時の健全度]]&lt;&gt;"TBM",MasterData_Taisaku[[#This Row],[現在の健全度]]&lt;&gt;0,MasterData_Taisaku[[#This Row],[対策時の健全度]]&gt;=MasterData_Taisaku[[#This Row],[現在の健全度]]),MasterData_Taisaku[[#This Row],[対策初年度]],IF(AND(LEFT(MasterData_Taisaku[[#This Row],[シナリオ名称]],2)=MasterData_Taisaku[[#This Row],[区分1]],MasterData_Taisaku[[#This Row],[対策時の健全度]]=4,MasterData_Taisaku[[#This Row],[S-4]]&lt;&gt;"",MasterData_Taisaku[[#This Row],[S-4]]&gt;=MasterData_Taisaku[[#This Row],[対策初年度]]),MasterData_Taisaku[[#This Row],[S-4]],IF(AND(LEFT(MasterData_Taisaku[[#This Row],[シナリオ名称]],2)=MasterData_Taisaku[[#This Row],[区分1]],MasterData_Taisaku[[#This Row],[対策時の健全度]]=4,MasterData_Taisaku[[#This Row],[S-4]]&lt;&gt;"",MasterData_Taisaku[[#This Row],[S-4]]&lt;MasterData_Taisaku[[#This Row],[対策初年度]]),MasterData_Taisaku[[#This Row],[対策初年度]],IF(AND(LEFT(MasterData_Taisaku[[#This Row],[シナリオ名称]],2)=MasterData_Taisaku[[#This Row],[区分1]],MasterData_Taisaku[[#This Row],[対策時の健全度]]=3,MasterData_Taisaku[[#This Row],[S-3]]&lt;&gt;"",MasterData_Taisaku[[#This Row],[S-3]]&gt;=MasterData_Taisaku[[#This Row],[対策初年度]]),MasterData_Taisaku[[#This Row],[S-3]],IF(AND(LEFT(MasterData_Taisaku[[#This Row],[シナリオ名称]],2)=MasterData_Taisaku[[#This Row],[区分1]],MasterData_Taisaku[[#This Row],[対策時の健全度]]=3,MasterData_Taisaku[[#This Row],[S-3]]&lt;&gt;"",MasterData_Taisaku[[#This Row],[S-3]]&lt;MasterData_Taisaku[[#This Row],[対策初年度]]),MasterData_Taisaku[[#This Row],[対策初年度]],IF(AND(LEFT(MasterData_Taisaku[[#This Row],[シナリオ名称]],2)=MasterData_Taisaku[[#This Row],[区分1]],MasterData_Taisaku[[#This Row],[対策時の健全度]]=2,MasterData_Taisaku[[#This Row],[S-2]]&lt;&gt;"",MasterData_Taisaku[[#This Row],[S-2]]&gt;=MasterData_Taisaku[[#This Row],[対策初年度]]),MasterData_Taisaku[[#This Row],[S-2]],IF(AND(LEFT(MasterData_Taisaku[[#This Row],[シナリオ名称]],2)=MasterData_Taisaku[[#This Row],[区分1]],MasterData_Taisaku[[#This Row],[対策時の健全度]]=2,MasterData_Taisaku[[#This Row],[S-2]]&lt;&gt;"",MasterData_Taisaku[[#This Row],[S-2]]&lt;MasterData_Taisaku[[#This Row],[対策初年度]]),MasterData_Taisaku[[#This Row],[対策初年度]],IF(AND(LEFT(MasterData_Taisaku[[#This Row],[シナリオ名称]],2)=MasterData_Taisaku[[#This Row],[区分1]],MasterData_Taisaku[[#This Row],[対策時の健全度]]=1,MasterData_Taisaku[[#This Row],[S-1]]&lt;&gt;"",MasterData_Taisaku[[#This Row],[S-1]]&gt;=MasterData_Taisaku[[#This Row],[対策初年度]]),MasterData_Taisaku[[#This Row],[S-1]],IF(AND(LEFT(MasterData_Taisaku[[#This Row],[シナリオ名称]],2)=MasterData_Taisaku[[#This Row],[区分1]],MasterData_Taisaku[[#This Row],[対策時の健全度]]=1,MasterData_Taisaku[[#This Row],[S-1]]&lt;&gt;"",MasterData_Taisaku[[#This Row],[S-1]]&lt;MasterData_Taisaku[[#This Row],[対策初年度]]),MasterData_Taisaku[[#This Row],[対策初年度]],IF(AND(LEFT(MasterData_Taisaku[[#This Row],[シナリオ名称]],2)=MasterData_Taisaku[[#This Row],[区分2]],MasterData_Taisaku[[#This Row],[現在の健全度]]&lt;&gt;0,MasterData_Taisaku[[#This Row],[現在の健全度]]&lt;=3),MasterData_Taisaku[[#This Row],[対策初年度]],IF(MasterData_Taisaku[[#This Row],[供用開始年度]]+MasterData_Taisaku[[#This Row],[耐用年数(本体)]]&lt;=MasterData_Taisaku[[#This Row],[対策初年度]],MasterData_Taisaku[[#This Row],[対策初年度]],IF(MasterData_Taisaku[[#This Row],[供用開始年度]]+MasterData_Taisaku[[#This Row],[耐用年数(本体)]]&gt;MasterData_Taisaku[[#This Row],[対策初年度]],MasterData_Taisaku[[#This Row],[供用開始年度]]+MasterData_Taisaku[[#This Row],[耐用年数(本体)]]))))))))))))),MasterData_Taisaku[[#This Row],[対策初年度]])</f>
        <v>2027</v>
      </c>
      <c r="O2" s="4">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2037</v>
      </c>
      <c r="P2" s="4">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2047</v>
      </c>
      <c r="Q2" s="4">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2057</v>
      </c>
      <c r="R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S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T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U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V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W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X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Y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Z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A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B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C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D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E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F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G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H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I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J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K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L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M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N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O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P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Q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R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S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T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U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V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W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X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Y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Z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A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B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C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D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E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F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G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H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I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J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K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L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M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N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O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P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Q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R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S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T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U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V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W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X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Y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Z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A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B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C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D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E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F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G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H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I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J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K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L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M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N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O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P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Q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R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S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T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U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V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W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X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Y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Z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A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B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C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D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E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F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G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H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I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J2" s="10">
        <f>IFERROR(IF(OR(MasterData_Taisaku[[#This Row],[シナリオ名称]]="",MasterData_Taisaku[[#This Row],[グループ番号]]="",MasterData_Taisaku[[#This Row],[1回目]]=""),"",MAX(MasterData_Taisaku[[#This Row],[1回目]:[100回目]])),"")</f>
        <v>2057</v>
      </c>
      <c r="DK2" s="3" cm="1">
        <f t="array" ref="DK2">IFERROR(IF(OR(MasterData_Taisaku[[#This Row],[シナリオ名称]]="",MasterData_Taisaku[[#This Row],[グループ番号]]=""),"",MasterData_Common[検討期間]),"")</f>
        <v>40</v>
      </c>
      <c r="DL2" s="3" cm="1">
        <f t="array" ref="DL2">IFERROR(IF(OR(MasterData_Taisaku[[#This Row],[シナリオ名称]]="",MasterData_Taisaku[[#This Row],[グループ番号]]=""),"",MasterData_Common[機能診断年度]),"")</f>
        <v>2024</v>
      </c>
      <c r="DM2" s="3" cm="1">
        <f t="array" ref="DM2">IFERROR(IF(OR(MasterData_Taisaku[[#This Row],[シナリオ名称]]="",MasterData_Taisaku[[#This Row],[グループ番号]]=""),"",MasterData_Common[検討開始年度]),"")</f>
        <v>2025</v>
      </c>
      <c r="DN2" s="3" cm="1">
        <f t="array" ref="DN2">IFERROR(IF(OR(MasterData_Taisaku[[#This Row],[シナリオ名称]]="",MasterData_Taisaku[[#This Row],[グループ番号]]=""),"",MasterData_Common[対策初年度]),"")</f>
        <v>2027</v>
      </c>
      <c r="DO2" s="3" t="str" cm="1">
        <f t="array" ref="DO2">IFERROR(IF(OR(MasterData_Taisaku[[#This Row],[シナリオ名称]]="",MasterData_Taisaku[[#This Row],[グループ番号]]=""),"",MasterData_Common[区分1]),"")</f>
        <v>土木</v>
      </c>
      <c r="DP2" s="3" t="str" cm="1">
        <f t="array" ref="DP2">IFERROR(IF(OR(MasterData_Taisaku[[#This Row],[シナリオ名称]]="",MasterData_Taisaku[[#This Row],[グループ番号]]=""),"",MasterData_Common[区分2]),"")</f>
        <v>機械</v>
      </c>
      <c r="DQ2" s="3" cm="1">
        <f t="array" ref="DQ2">IFERROR(IF(OR(MasterData_Taisaku[[#This Row],[シナリオ名称]]="",MasterData_Taisaku[[#This Row],[グループ番号]]=""),"",MasterData_Common[検討終了年度]),"")</f>
        <v>2064</v>
      </c>
      <c r="DR2" s="3" cm="1">
        <f t="array" ref="DR2">IFERROR(IF(OR(MasterData_Taisaku[[#This Row],[シナリオ名称]]="",MasterData_Taisaku[[#This Row],[グループ番号]]=""),"",MasterData_Common[割引率]),"")</f>
        <v>0.04</v>
      </c>
      <c r="DS2" s="3" t="str">
        <f>IFERROR(IF(OR(MasterData_Taisaku[[#This Row],[シナリオ名称]]="",MasterData_Taisaku[[#This Row],[グループ番号]]=""),"",IF(LEFT(MasterData_Taisaku[[#This Row],[シナリオ名称]],2)=MasterData_Taisaku[[#This Row],[区分1]],VLOOKUP(MasterData_Taisaku[[#This Row],[グループ番号]],MasterData_Doboku[[グループ番号]:[区分]],COLUMN(MasterData_Doboku[[#Headers],[区分]])-COLUMN(MasterData_Doboku[[#Headers],[グループ番号]])+1,0),IF(LEFT(MasterData_Taisaku[[#This Row],[シナリオ名称]],2)=MasterData_Taisaku[[#This Row],[区分2]],VLOOKUP(MasterData_Taisaku[[#This Row],[グループ番号]],MasterData_Setsubi[[グループ番号]:[区分]],COLUMN(MasterData_Setsubi[[#Headers],[区分]])-COLUMN(MasterData_Setsubi[[#Headers],[グループ番号]])+1,0),""))),"")</f>
        <v>開水路</v>
      </c>
      <c r="DT2" s="3">
        <f>IFERROR(IF(OR(MasterData_Taisaku[[#This Row],[シナリオ名称]]="",MasterData_Taisaku[[#This Row],[グループ番号]]=""),"",IF(LEFT(MasterData_Taisaku[[#This Row],[シナリオ名称]],2)=MasterData_Taisaku[[#This Row],[区分1]],VLOOKUP(MasterData_Taisaku[[#This Row],[グループ番号]],MasterData_Doboku[[グループ番号]:[現在の健全度]],COLUMN(MasterData_Doboku[[#Headers],[現在の健全度]])-COLUMN(MasterData_Doboku[[#Headers],[グループ番号]])+1,0),IF(LEFT(MasterData_Taisaku[[#This Row],[シナリオ名称]],2)=MasterData_Taisaku[[#This Row],[区分2]],VLOOKUP(MasterData_Taisaku[[#This Row],[グループ番号]],MasterData_Setsubi[[グループ番号]:[現在の健全度]],COLUMN(MasterData_Setsubi[[#Headers],[現在の健全度]])-COLUMN(MasterData_Setsubi[[#Headers],[グループ番号]])+1,0),""))),"")</f>
        <v>2</v>
      </c>
      <c r="DU2"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Row],[グループ番号]],MasterData_Doboku[[グループ番号]:[耐用年数]],COLUMN(MasterData_Doboku[[#Headers],[供用開始年度]])-COLUMN(MasterData_Doboku[[#Headers],[グループ番号]])+1,0),IF(LEFT(MasterData_Taisaku[[#This Row],[シナリオ名称]],2)=MasterData_Taisaku[[#This Row],[区分2]],VLOOKUP(MasterData_Taisaku[[#This Row],[グループ番号]],MasterData_Setsubi[[グループ番号]:[耐用年数]],COLUMN(MasterData_Setsubi[[#Headers],[供用開始年度(交換年度)]])-COLUMN(MasterData_Setsubi[[#Headers],[グループ番号]])+1,0),""))),"")</f>
        <v>1988</v>
      </c>
      <c r="DV2"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Row],[グループ番号]],MasterData_Doboku[[グループ番号]:[耐用年数]],COLUMN(MasterData_Doboku[[#Headers],[耐用年数]])-COLUMN(MasterData_Doboku[[#Headers],[グループ番号]])+1,0),IF(LEFT(MasterData_Taisaku[[#This Row],[シナリオ名称]],2)=MasterData_Taisaku[[#This Row],[区分2]],VLOOKUP(MasterData_Taisaku[[#This Row],[グループ番号]],MasterData_Setsubi[[グループ番号]:[耐用年数]],COLUMN(MasterData_Setsubi[[#Headers],[耐用年数]])-COLUMN(MasterData_Setsubi[[#Headers],[グループ番号]])+1,0),""))),"")</f>
        <v>40</v>
      </c>
      <c r="DW2" s="10" t="str">
        <f>IFERROR(IF(OR(MasterData_Taisaku[[#This Row],[シナリオ名称]]="",MasterData_Taisaku[[#This Row],[グループ番号]]=""),"",IF(VLOOKUP(MasterData_Taisaku[[#This Row],[グループ番号]],MasterData_Rekka[[グループ番号]:[S-1]],COLUMN(MasterData_Rekka[[#Headers],[S-4]])-COLUMN(MasterData_Rekka[[#Headers],[グループ番号]])+1,0)="","",VLOOKUP(MasterData_Taisaku[[#This Row],[グループ番号]],MasterData_Rekka[[グループ番号]:[S-1]],COLUMN(MasterData_Rekka[[#Headers],[S-4]])-COLUMN(MasterData_Rekka[[#Headers],[グループ番号]])+1,0))),"")</f>
        <v/>
      </c>
      <c r="DX2" s="10" t="str">
        <f>IFERROR(IF(OR(MasterData_Taisaku[[#This Row],[シナリオ名称]]="",MasterData_Taisaku[[#This Row],[グループ番号]]=""),"",IF(VLOOKUP(MasterData_Taisaku[[#This Row],[グループ番号]],MasterData_Rekka[[グループ番号]:[S-1]],COLUMN(MasterData_Rekka[[#Headers],[S-3]])-COLUMN(MasterData_Rekka[[#Headers],[グループ番号]])+1,0)="","",VLOOKUP(MasterData_Taisaku[[#This Row],[グループ番号]],MasterData_Rekka[[グループ番号]:[S-1]],COLUMN(MasterData_Rekka[[#Headers],[S-3]])-COLUMN(MasterData_Rekka[[#Headers],[グループ番号]])+1,0))),"")</f>
        <v/>
      </c>
      <c r="DY2" s="10">
        <f>IFERROR(IF(OR(MasterData_Taisaku[[#This Row],[シナリオ名称]]="",MasterData_Taisaku[[#This Row],[グループ番号]]=""),"",IF(VLOOKUP(MasterData_Taisaku[[#This Row],[グループ番号]],MasterData_Rekka[[グループ番号]:[S-1]],COLUMN(MasterData_Rekka[[#Headers],[S-2]])-COLUMN(MasterData_Rekka[[#Headers],[グループ番号]])+1,0)="","",VLOOKUP(MasterData_Taisaku[[#This Row],[グループ番号]],MasterData_Rekka[[グループ番号]:[S-1]],COLUMN(MasterData_Rekka[[#Headers],[S-2]])-COLUMN(MasterData_Rekka[[#Headers],[グループ番号]])+1,0))),"")</f>
        <v>2030</v>
      </c>
      <c r="DZ2" s="10">
        <f>IFERROR(IF(OR(MasterData_Taisaku[[#This Row],[シナリオ名称]]="",MasterData_Taisaku[[#This Row],[グループ番号]]=""),"",IF(VLOOKUP(MasterData_Taisaku[[#This Row],[グループ番号]],MasterData_Rekka[[グループ番号]:[S-1]],COLUMN(MasterData_Rekka[[#Headers],[S-1]])-COLUMN(MasterData_Rekka[[#Headers],[グループ番号]])+1,0)="","",VLOOKUP(MasterData_Taisaku[[#This Row],[グループ番号]],MasterData_Rekka[[グループ番号]:[S-1]],COLUMN(MasterData_Rekka[[#Headers],[S-1]])-COLUMN(MasterData_Rekka[[#Headers],[グループ番号]])+1,0))),"")</f>
        <v>2036</v>
      </c>
    </row>
    <row r="3" spans="1:130" ht="14.25" customHeight="1">
      <c r="A3" s="22">
        <f t="shared" si="0"/>
        <v>2</v>
      </c>
      <c r="B3" s="7" t="s">
        <v>207</v>
      </c>
      <c r="C3" s="5" t="s">
        <v>177</v>
      </c>
      <c r="D3" s="4">
        <v>3</v>
      </c>
      <c r="E3" s="5" t="s">
        <v>209</v>
      </c>
      <c r="F3" s="5" t="s">
        <v>211</v>
      </c>
      <c r="G3" s="5" t="s">
        <v>212</v>
      </c>
      <c r="H3" s="6">
        <v>1500</v>
      </c>
      <c r="I3" s="5" t="s">
        <v>213</v>
      </c>
      <c r="J3" s="8">
        <v>28500</v>
      </c>
      <c r="K3" s="4">
        <v>10</v>
      </c>
      <c r="L3" s="5" t="s">
        <v>216</v>
      </c>
      <c r="M3" s="4" t="s">
        <v>217</v>
      </c>
      <c r="N3" s="4">
        <f>IFERROR(IF(OR(MasterData_Taisaku[[#This Row],[シナリオ名称]]="",MasterData_Taisaku[[#This Row],[グループ番号]]=""),"",IF(AND(LEFT(MasterData_Taisaku[[#This Row],[シナリオ名称]],2)=MasterData_Taisaku[[#This Row],[区分1]],MasterData_Taisaku[[#This Row],[対策時の健全度]]&lt;&gt;"TBM",MasterData_Taisaku[[#This Row],[現在の健全度]]&lt;&gt;0,MasterData_Taisaku[[#This Row],[対策時の健全度]]&gt;=MasterData_Taisaku[[#This Row],[現在の健全度]]),MasterData_Taisaku[[#This Row],[対策初年度]],IF(AND(LEFT(MasterData_Taisaku[[#This Row],[シナリオ名称]],2)=MasterData_Taisaku[[#This Row],[区分1]],MasterData_Taisaku[[#This Row],[対策時の健全度]]=4,MasterData_Taisaku[[#This Row],[S-4]]&lt;&gt;"",MasterData_Taisaku[[#This Row],[S-4]]&gt;=MasterData_Taisaku[[#This Row],[対策初年度]]),MasterData_Taisaku[[#This Row],[S-4]],IF(AND(LEFT(MasterData_Taisaku[[#This Row],[シナリオ名称]],2)=MasterData_Taisaku[[#This Row],[区分1]],MasterData_Taisaku[[#This Row],[対策時の健全度]]=4,MasterData_Taisaku[[#This Row],[S-4]]&lt;&gt;"",MasterData_Taisaku[[#This Row],[S-4]]&lt;MasterData_Taisaku[[#This Row],[対策初年度]]),MasterData_Taisaku[[#This Row],[対策初年度]],IF(AND(LEFT(MasterData_Taisaku[[#This Row],[シナリオ名称]],2)=MasterData_Taisaku[[#This Row],[区分1]],MasterData_Taisaku[[#This Row],[対策時の健全度]]=3,MasterData_Taisaku[[#This Row],[S-3]]&lt;&gt;"",MasterData_Taisaku[[#This Row],[S-3]]&gt;=MasterData_Taisaku[[#This Row],[対策初年度]]),MasterData_Taisaku[[#This Row],[S-3]],IF(AND(LEFT(MasterData_Taisaku[[#This Row],[シナリオ名称]],2)=MasterData_Taisaku[[#This Row],[区分1]],MasterData_Taisaku[[#This Row],[対策時の健全度]]=3,MasterData_Taisaku[[#This Row],[S-3]]&lt;&gt;"",MasterData_Taisaku[[#This Row],[S-3]]&lt;MasterData_Taisaku[[#This Row],[対策初年度]]),MasterData_Taisaku[[#This Row],[対策初年度]],IF(AND(LEFT(MasterData_Taisaku[[#This Row],[シナリオ名称]],2)=MasterData_Taisaku[[#This Row],[区分1]],MasterData_Taisaku[[#This Row],[対策時の健全度]]=2,MasterData_Taisaku[[#This Row],[S-2]]&lt;&gt;"",MasterData_Taisaku[[#This Row],[S-2]]&gt;=MasterData_Taisaku[[#This Row],[対策初年度]]),MasterData_Taisaku[[#This Row],[S-2]],IF(AND(LEFT(MasterData_Taisaku[[#This Row],[シナリオ名称]],2)=MasterData_Taisaku[[#This Row],[区分1]],MasterData_Taisaku[[#This Row],[対策時の健全度]]=2,MasterData_Taisaku[[#This Row],[S-2]]&lt;&gt;"",MasterData_Taisaku[[#This Row],[S-2]]&lt;MasterData_Taisaku[[#This Row],[対策初年度]]),MasterData_Taisaku[[#This Row],[対策初年度]],IF(AND(LEFT(MasterData_Taisaku[[#This Row],[シナリオ名称]],2)=MasterData_Taisaku[[#This Row],[区分1]],MasterData_Taisaku[[#This Row],[対策時の健全度]]=1,MasterData_Taisaku[[#This Row],[S-1]]&lt;&gt;"",MasterData_Taisaku[[#This Row],[S-1]]&gt;=MasterData_Taisaku[[#This Row],[対策初年度]]),MasterData_Taisaku[[#This Row],[S-1]],IF(AND(LEFT(MasterData_Taisaku[[#This Row],[シナリオ名称]],2)=MasterData_Taisaku[[#This Row],[区分1]],MasterData_Taisaku[[#This Row],[対策時の健全度]]=1,MasterData_Taisaku[[#This Row],[S-1]]&lt;&gt;"",MasterData_Taisaku[[#This Row],[S-1]]&lt;MasterData_Taisaku[[#This Row],[対策初年度]]),MasterData_Taisaku[[#This Row],[対策初年度]],IF(AND(LEFT(MasterData_Taisaku[[#This Row],[シナリオ名称]],2)=MasterData_Taisaku[[#This Row],[区分2]],MasterData_Taisaku[[#This Row],[現在の健全度]]&lt;&gt;0,MasterData_Taisaku[[#This Row],[現在の健全度]]&lt;=3),MasterData_Taisaku[[#This Row],[対策初年度]],IF(MasterData_Taisaku[[#This Row],[供用開始年度]]+MasterData_Taisaku[[#This Row],[耐用年数(本体)]]&lt;=MasterData_Taisaku[[#This Row],[対策初年度]],MasterData_Taisaku[[#This Row],[対策初年度]],IF(MasterData_Taisaku[[#This Row],[供用開始年度]]+MasterData_Taisaku[[#This Row],[耐用年数(本体)]]&gt;MasterData_Taisaku[[#This Row],[対策初年度]],MasterData_Taisaku[[#This Row],[供用開始年度]]+MasterData_Taisaku[[#This Row],[耐用年数(本体)]]))))))))))))),MasterData_Taisaku[[#This Row],[対策初年度]])</f>
        <v>2027</v>
      </c>
      <c r="O3" s="4">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2037</v>
      </c>
      <c r="P3" s="4">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2047</v>
      </c>
      <c r="Q3" s="4">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2057</v>
      </c>
      <c r="R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S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T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U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V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W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X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Y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Z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A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B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C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D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E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F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G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H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I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J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K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L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M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N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O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P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Q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R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S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T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U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V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W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X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Y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Z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A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B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C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D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E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F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G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H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I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J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K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L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M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N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O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P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Q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R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S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T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U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V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W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X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Y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Z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A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B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C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D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E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F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G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H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I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J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K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L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M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N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O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P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Q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R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S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T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U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V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W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X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Y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Z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A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B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C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D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E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F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G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H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I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J3" s="10">
        <f>IFERROR(IF(OR(MasterData_Taisaku[[#This Row],[シナリオ名称]]="",MasterData_Taisaku[[#This Row],[グループ番号]]="",MasterData_Taisaku[[#This Row],[1回目]]=""),"",MAX(MasterData_Taisaku[[#This Row],[1回目]:[100回目]])),"")</f>
        <v>2057</v>
      </c>
      <c r="DK3" s="3" cm="1">
        <f t="array" ref="DK3">IFERROR(IF(OR(MasterData_Taisaku[[#This Row],[シナリオ名称]]="",MasterData_Taisaku[[#This Row],[グループ番号]]=""),"",MasterData_Common[検討期間]),"")</f>
        <v>40</v>
      </c>
      <c r="DL3" s="3" cm="1">
        <f t="array" ref="DL3">IFERROR(IF(OR(MasterData_Taisaku[[#This Row],[シナリオ名称]]="",MasterData_Taisaku[[#This Row],[グループ番号]]=""),"",MasterData_Common[機能診断年度]),"")</f>
        <v>2024</v>
      </c>
      <c r="DM3" s="3" cm="1">
        <f t="array" ref="DM3">IFERROR(IF(OR(MasterData_Taisaku[[#This Row],[シナリオ名称]]="",MasterData_Taisaku[[#This Row],[グループ番号]]=""),"",MasterData_Common[検討開始年度]),"")</f>
        <v>2025</v>
      </c>
      <c r="DN3" s="3" cm="1">
        <f t="array" ref="DN3">IFERROR(IF(OR(MasterData_Taisaku[[#This Row],[シナリオ名称]]="",MasterData_Taisaku[[#This Row],[グループ番号]]=""),"",MasterData_Common[対策初年度]),"")</f>
        <v>2027</v>
      </c>
      <c r="DO3" s="3" t="str" cm="1">
        <f t="array" ref="DO3">IFERROR(IF(OR(MasterData_Taisaku[[#This Row],[シナリオ名称]]="",MasterData_Taisaku[[#This Row],[グループ番号]]=""),"",MasterData_Common[区分1]),"")</f>
        <v>土木</v>
      </c>
      <c r="DP3" s="3" t="str" cm="1">
        <f t="array" ref="DP3">IFERROR(IF(OR(MasterData_Taisaku[[#This Row],[シナリオ名称]]="",MasterData_Taisaku[[#This Row],[グループ番号]]=""),"",MasterData_Common[区分2]),"")</f>
        <v>機械</v>
      </c>
      <c r="DQ3" s="3" cm="1">
        <f t="array" ref="DQ3">IFERROR(IF(OR(MasterData_Taisaku[[#This Row],[シナリオ名称]]="",MasterData_Taisaku[[#This Row],[グループ番号]]=""),"",MasterData_Common[検討終了年度]),"")</f>
        <v>2064</v>
      </c>
      <c r="DR3" s="3" cm="1">
        <f t="array" ref="DR3">IFERROR(IF(OR(MasterData_Taisaku[[#This Row],[シナリオ名称]]="",MasterData_Taisaku[[#This Row],[グループ番号]]=""),"",MasterData_Common[割引率]),"")</f>
        <v>0.04</v>
      </c>
      <c r="DS3" s="3" t="str">
        <f>IFERROR(IF(OR(MasterData_Taisaku[[#This Row],[シナリオ名称]]="",MasterData_Taisaku[[#This Row],[グループ番号]]=""),"",IF(LEFT(MasterData_Taisaku[[#This Row],[シナリオ名称]],2)=MasterData_Taisaku[[#This Row],[区分1]],VLOOKUP(MasterData_Taisaku[[#This Row],[グループ番号]],MasterData_Doboku[[グループ番号]:[区分]],COLUMN(MasterData_Doboku[[#Headers],[区分]])-COLUMN(MasterData_Doboku[[#Headers],[グループ番号]])+1,0),IF(LEFT(MasterData_Taisaku[[#This Row],[シナリオ名称]],2)=MasterData_Taisaku[[#This Row],[区分2]],VLOOKUP(MasterData_Taisaku[[#This Row],[グループ番号]],MasterData_Setsubi[[グループ番号]:[区分]],COLUMN(MasterData_Setsubi[[#Headers],[区分]])-COLUMN(MasterData_Setsubi[[#Headers],[グループ番号]])+1,0),""))),"")</f>
        <v>開水路</v>
      </c>
      <c r="DT3" s="3">
        <f>IFERROR(IF(OR(MasterData_Taisaku[[#This Row],[シナリオ名称]]="",MasterData_Taisaku[[#This Row],[グループ番号]]=""),"",IF(LEFT(MasterData_Taisaku[[#This Row],[シナリオ名称]],2)=MasterData_Taisaku[[#This Row],[区分1]],VLOOKUP(MasterData_Taisaku[[#This Row],[グループ番号]],MasterData_Doboku[[グループ番号]:[現在の健全度]],COLUMN(MasterData_Doboku[[#Headers],[現在の健全度]])-COLUMN(MasterData_Doboku[[#Headers],[グループ番号]])+1,0),IF(LEFT(MasterData_Taisaku[[#This Row],[シナリオ名称]],2)=MasterData_Taisaku[[#This Row],[区分2]],VLOOKUP(MasterData_Taisaku[[#This Row],[グループ番号]],MasterData_Setsubi[[グループ番号]:[現在の健全度]],COLUMN(MasterData_Setsubi[[#Headers],[現在の健全度]])-COLUMN(MasterData_Setsubi[[#Headers],[グループ番号]])+1,0),""))),"")</f>
        <v>3</v>
      </c>
      <c r="DU3"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Row],[グループ番号]],MasterData_Doboku[[グループ番号]:[耐用年数]],COLUMN(MasterData_Doboku[[#Headers],[供用開始年度]])-COLUMN(MasterData_Doboku[[#Headers],[グループ番号]])+1,0),IF(LEFT(MasterData_Taisaku[[#This Row],[シナリオ名称]],2)=MasterData_Taisaku[[#This Row],[区分2]],VLOOKUP(MasterData_Taisaku[[#This Row],[グループ番号]],MasterData_Setsubi[[グループ番号]:[耐用年数]],COLUMN(MasterData_Setsubi[[#Headers],[供用開始年度(交換年度)]])-COLUMN(MasterData_Setsubi[[#Headers],[グループ番号]])+1,0),""))),"")</f>
        <v>1988</v>
      </c>
      <c r="DV3"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Row],[グループ番号]],MasterData_Doboku[[グループ番号]:[耐用年数]],COLUMN(MasterData_Doboku[[#Headers],[耐用年数]])-COLUMN(MasterData_Doboku[[#Headers],[グループ番号]])+1,0),IF(LEFT(MasterData_Taisaku[[#This Row],[シナリオ名称]],2)=MasterData_Taisaku[[#This Row],[区分2]],VLOOKUP(MasterData_Taisaku[[#This Row],[グループ番号]],MasterData_Setsubi[[グループ番号]:[耐用年数]],COLUMN(MasterData_Setsubi[[#Headers],[耐用年数]])-COLUMN(MasterData_Setsubi[[#Headers],[グループ番号]])+1,0),""))),"")</f>
        <v>40</v>
      </c>
      <c r="DW3" s="10" t="str">
        <f>IFERROR(IF(OR(MasterData_Taisaku[[#This Row],[シナリオ名称]]="",MasterData_Taisaku[[#This Row],[グループ番号]]=""),"",IF(VLOOKUP(MasterData_Taisaku[[#This Row],[グループ番号]],MasterData_Rekka[[グループ番号]:[S-1]],COLUMN(MasterData_Rekka[[#Headers],[S-4]])-COLUMN(MasterData_Rekka[[#Headers],[グループ番号]])+1,0)="","",VLOOKUP(MasterData_Taisaku[[#This Row],[グループ番号]],MasterData_Rekka[[グループ番号]:[S-1]],COLUMN(MasterData_Rekka[[#Headers],[S-4]])-COLUMN(MasterData_Rekka[[#Headers],[グループ番号]])+1,0))),"")</f>
        <v/>
      </c>
      <c r="DX3" s="10">
        <f>IFERROR(IF(OR(MasterData_Taisaku[[#This Row],[シナリオ名称]]="",MasterData_Taisaku[[#This Row],[グループ番号]]=""),"",IF(VLOOKUP(MasterData_Taisaku[[#This Row],[グループ番号]],MasterData_Rekka[[グループ番号]:[S-1]],COLUMN(MasterData_Rekka[[#Headers],[S-3]])-COLUMN(MasterData_Rekka[[#Headers],[グループ番号]])+1,0)="","",VLOOKUP(MasterData_Taisaku[[#This Row],[グループ番号]],MasterData_Rekka[[グループ番号]:[S-1]],COLUMN(MasterData_Rekka[[#Headers],[S-3]])-COLUMN(MasterData_Rekka[[#Headers],[グループ番号]])+1,0))),"")</f>
        <v>2024</v>
      </c>
      <c r="DY3" s="10">
        <f>IFERROR(IF(OR(MasterData_Taisaku[[#This Row],[シナリオ名称]]="",MasterData_Taisaku[[#This Row],[グループ番号]]=""),"",IF(VLOOKUP(MasterData_Taisaku[[#This Row],[グループ番号]],MasterData_Rekka[[グループ番号]:[S-1]],COLUMN(MasterData_Rekka[[#Headers],[S-2]])-COLUMN(MasterData_Rekka[[#Headers],[グループ番号]])+1,0)="","",VLOOKUP(MasterData_Taisaku[[#This Row],[グループ番号]],MasterData_Rekka[[グループ番号]:[S-1]],COLUMN(MasterData_Rekka[[#Headers],[S-2]])-COLUMN(MasterData_Rekka[[#Headers],[グループ番号]])+1,0))),"")</f>
        <v>2032</v>
      </c>
      <c r="DZ3" s="10">
        <f>IFERROR(IF(OR(MasterData_Taisaku[[#This Row],[シナリオ名称]]="",MasterData_Taisaku[[#This Row],[グループ番号]]=""),"",IF(VLOOKUP(MasterData_Taisaku[[#This Row],[グループ番号]],MasterData_Rekka[[グループ番号]:[S-1]],COLUMN(MasterData_Rekka[[#Headers],[S-1]])-COLUMN(MasterData_Rekka[[#Headers],[グループ番号]])+1,0)="","",VLOOKUP(MasterData_Taisaku[[#This Row],[グループ番号]],MasterData_Rekka[[グループ番号]:[S-1]],COLUMN(MasterData_Rekka[[#Headers],[S-1]])-COLUMN(MasterData_Rekka[[#Headers],[グループ番号]])+1,0))),"")</f>
        <v>2038</v>
      </c>
    </row>
    <row r="4" spans="1:130" ht="14.25" customHeight="1">
      <c r="A4" s="22">
        <f t="shared" si="0"/>
        <v>3</v>
      </c>
      <c r="B4" s="7" t="s">
        <v>207</v>
      </c>
      <c r="C4" s="5" t="s">
        <v>178</v>
      </c>
      <c r="D4" s="4">
        <v>3</v>
      </c>
      <c r="E4" s="5" t="s">
        <v>210</v>
      </c>
      <c r="F4" s="5" t="s">
        <v>211</v>
      </c>
      <c r="G4" s="5" t="s">
        <v>212</v>
      </c>
      <c r="H4" s="6">
        <v>1200</v>
      </c>
      <c r="I4" s="5" t="s">
        <v>213</v>
      </c>
      <c r="J4" s="8">
        <v>28500</v>
      </c>
      <c r="K4" s="4">
        <v>10</v>
      </c>
      <c r="L4" s="5" t="s">
        <v>216</v>
      </c>
      <c r="M4" s="4" t="s">
        <v>217</v>
      </c>
      <c r="N4" s="4">
        <f>IFERROR(IF(OR(MasterData_Taisaku[[#This Row],[シナリオ名称]]="",MasterData_Taisaku[[#This Row],[グループ番号]]=""),"",IF(AND(LEFT(MasterData_Taisaku[[#This Row],[シナリオ名称]],2)=MasterData_Taisaku[[#This Row],[区分1]],MasterData_Taisaku[[#This Row],[対策時の健全度]]&lt;&gt;"TBM",MasterData_Taisaku[[#This Row],[現在の健全度]]&lt;&gt;0,MasterData_Taisaku[[#This Row],[対策時の健全度]]&gt;=MasterData_Taisaku[[#This Row],[現在の健全度]]),MasterData_Taisaku[[#This Row],[対策初年度]],IF(AND(LEFT(MasterData_Taisaku[[#This Row],[シナリオ名称]],2)=MasterData_Taisaku[[#This Row],[区分1]],MasterData_Taisaku[[#This Row],[対策時の健全度]]=4,MasterData_Taisaku[[#This Row],[S-4]]&lt;&gt;"",MasterData_Taisaku[[#This Row],[S-4]]&gt;=MasterData_Taisaku[[#This Row],[対策初年度]]),MasterData_Taisaku[[#This Row],[S-4]],IF(AND(LEFT(MasterData_Taisaku[[#This Row],[シナリオ名称]],2)=MasterData_Taisaku[[#This Row],[区分1]],MasterData_Taisaku[[#This Row],[対策時の健全度]]=4,MasterData_Taisaku[[#This Row],[S-4]]&lt;&gt;"",MasterData_Taisaku[[#This Row],[S-4]]&lt;MasterData_Taisaku[[#This Row],[対策初年度]]),MasterData_Taisaku[[#This Row],[対策初年度]],IF(AND(LEFT(MasterData_Taisaku[[#This Row],[シナリオ名称]],2)=MasterData_Taisaku[[#This Row],[区分1]],MasterData_Taisaku[[#This Row],[対策時の健全度]]=3,MasterData_Taisaku[[#This Row],[S-3]]&lt;&gt;"",MasterData_Taisaku[[#This Row],[S-3]]&gt;=MasterData_Taisaku[[#This Row],[対策初年度]]),MasterData_Taisaku[[#This Row],[S-3]],IF(AND(LEFT(MasterData_Taisaku[[#This Row],[シナリオ名称]],2)=MasterData_Taisaku[[#This Row],[区分1]],MasterData_Taisaku[[#This Row],[対策時の健全度]]=3,MasterData_Taisaku[[#This Row],[S-3]]&lt;&gt;"",MasterData_Taisaku[[#This Row],[S-3]]&lt;MasterData_Taisaku[[#This Row],[対策初年度]]),MasterData_Taisaku[[#This Row],[対策初年度]],IF(AND(LEFT(MasterData_Taisaku[[#This Row],[シナリオ名称]],2)=MasterData_Taisaku[[#This Row],[区分1]],MasterData_Taisaku[[#This Row],[対策時の健全度]]=2,MasterData_Taisaku[[#This Row],[S-2]]&lt;&gt;"",MasterData_Taisaku[[#This Row],[S-2]]&gt;=MasterData_Taisaku[[#This Row],[対策初年度]]),MasterData_Taisaku[[#This Row],[S-2]],IF(AND(LEFT(MasterData_Taisaku[[#This Row],[シナリオ名称]],2)=MasterData_Taisaku[[#This Row],[区分1]],MasterData_Taisaku[[#This Row],[対策時の健全度]]=2,MasterData_Taisaku[[#This Row],[S-2]]&lt;&gt;"",MasterData_Taisaku[[#This Row],[S-2]]&lt;MasterData_Taisaku[[#This Row],[対策初年度]]),MasterData_Taisaku[[#This Row],[対策初年度]],IF(AND(LEFT(MasterData_Taisaku[[#This Row],[シナリオ名称]],2)=MasterData_Taisaku[[#This Row],[区分1]],MasterData_Taisaku[[#This Row],[対策時の健全度]]=1,MasterData_Taisaku[[#This Row],[S-1]]&lt;&gt;"",MasterData_Taisaku[[#This Row],[S-1]]&gt;=MasterData_Taisaku[[#This Row],[対策初年度]]),MasterData_Taisaku[[#This Row],[S-1]],IF(AND(LEFT(MasterData_Taisaku[[#This Row],[シナリオ名称]],2)=MasterData_Taisaku[[#This Row],[区分1]],MasterData_Taisaku[[#This Row],[対策時の健全度]]=1,MasterData_Taisaku[[#This Row],[S-1]]&lt;&gt;"",MasterData_Taisaku[[#This Row],[S-1]]&lt;MasterData_Taisaku[[#This Row],[対策初年度]]),MasterData_Taisaku[[#This Row],[対策初年度]],IF(AND(LEFT(MasterData_Taisaku[[#This Row],[シナリオ名称]],2)=MasterData_Taisaku[[#This Row],[区分2]],MasterData_Taisaku[[#This Row],[現在の健全度]]&lt;&gt;0,MasterData_Taisaku[[#This Row],[現在の健全度]]&lt;=3),MasterData_Taisaku[[#This Row],[対策初年度]],IF(MasterData_Taisaku[[#This Row],[供用開始年度]]+MasterData_Taisaku[[#This Row],[耐用年数(本体)]]&lt;=MasterData_Taisaku[[#This Row],[対策初年度]],MasterData_Taisaku[[#This Row],[対策初年度]],IF(MasterData_Taisaku[[#This Row],[供用開始年度]]+MasterData_Taisaku[[#This Row],[耐用年数(本体)]]&gt;MasterData_Taisaku[[#This Row],[対策初年度]],MasterData_Taisaku[[#This Row],[供用開始年度]]+MasterData_Taisaku[[#This Row],[耐用年数(本体)]]))))))))))))),MasterData_Taisaku[[#This Row],[対策初年度]])</f>
        <v>2038</v>
      </c>
      <c r="O4" s="4">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2048</v>
      </c>
      <c r="P4" s="4">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2058</v>
      </c>
      <c r="Q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R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S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T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U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V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W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X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Y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Z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A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B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C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D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E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F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G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H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I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J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K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L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M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N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O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P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Q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R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S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T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U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V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W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X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Y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Z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A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B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C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D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E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F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G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H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I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J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K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L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M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N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O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P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Q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R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S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T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U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V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W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X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Y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Z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A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B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C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D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E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F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G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H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I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J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K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L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M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N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O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P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Q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R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S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T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U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V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W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X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Y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Z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A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B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C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D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E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F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G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H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I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J4" s="10">
        <f>IFERROR(IF(OR(MasterData_Taisaku[[#This Row],[シナリオ名称]]="",MasterData_Taisaku[[#This Row],[グループ番号]]="",MasterData_Taisaku[[#This Row],[1回目]]=""),"",MAX(MasterData_Taisaku[[#This Row],[1回目]:[100回目]])),"")</f>
        <v>2058</v>
      </c>
      <c r="DK4" s="3" cm="1">
        <f t="array" ref="DK4">IFERROR(IF(OR(MasterData_Taisaku[[#This Row],[シナリオ名称]]="",MasterData_Taisaku[[#This Row],[グループ番号]]=""),"",MasterData_Common[検討期間]),"")</f>
        <v>40</v>
      </c>
      <c r="DL4" s="3" cm="1">
        <f t="array" ref="DL4">IFERROR(IF(OR(MasterData_Taisaku[[#This Row],[シナリオ名称]]="",MasterData_Taisaku[[#This Row],[グループ番号]]=""),"",MasterData_Common[機能診断年度]),"")</f>
        <v>2024</v>
      </c>
      <c r="DM4" s="3" cm="1">
        <f t="array" ref="DM4">IFERROR(IF(OR(MasterData_Taisaku[[#This Row],[シナリオ名称]]="",MasterData_Taisaku[[#This Row],[グループ番号]]=""),"",MasterData_Common[検討開始年度]),"")</f>
        <v>2025</v>
      </c>
      <c r="DN4" s="3" cm="1">
        <f t="array" ref="DN4">IFERROR(IF(OR(MasterData_Taisaku[[#This Row],[シナリオ名称]]="",MasterData_Taisaku[[#This Row],[グループ番号]]=""),"",MasterData_Common[対策初年度]),"")</f>
        <v>2027</v>
      </c>
      <c r="DO4" s="3" t="str" cm="1">
        <f t="array" ref="DO4">IFERROR(IF(OR(MasterData_Taisaku[[#This Row],[シナリオ名称]]="",MasterData_Taisaku[[#This Row],[グループ番号]]=""),"",MasterData_Common[区分1]),"")</f>
        <v>土木</v>
      </c>
      <c r="DP4" s="3" t="str" cm="1">
        <f t="array" ref="DP4">IFERROR(IF(OR(MasterData_Taisaku[[#This Row],[シナリオ名称]]="",MasterData_Taisaku[[#This Row],[グループ番号]]=""),"",MasterData_Common[区分2]),"")</f>
        <v>機械</v>
      </c>
      <c r="DQ4" s="3" cm="1">
        <f t="array" ref="DQ4">IFERROR(IF(OR(MasterData_Taisaku[[#This Row],[シナリオ名称]]="",MasterData_Taisaku[[#This Row],[グループ番号]]=""),"",MasterData_Common[検討終了年度]),"")</f>
        <v>2064</v>
      </c>
      <c r="DR4" s="3" cm="1">
        <f t="array" ref="DR4">IFERROR(IF(OR(MasterData_Taisaku[[#This Row],[シナリオ名称]]="",MasterData_Taisaku[[#This Row],[グループ番号]]=""),"",MasterData_Common[割引率]),"")</f>
        <v>0.04</v>
      </c>
      <c r="DS4" s="3" t="str">
        <f>IFERROR(IF(OR(MasterData_Taisaku[[#This Row],[シナリオ名称]]="",MasterData_Taisaku[[#This Row],[グループ番号]]=""),"",IF(LEFT(MasterData_Taisaku[[#This Row],[シナリオ名称]],2)=MasterData_Taisaku[[#This Row],[区分1]],VLOOKUP(MasterData_Taisaku[[#This Row],[グループ番号]],MasterData_Doboku[[グループ番号]:[区分]],COLUMN(MasterData_Doboku[[#Headers],[区分]])-COLUMN(MasterData_Doboku[[#Headers],[グループ番号]])+1,0),IF(LEFT(MasterData_Taisaku[[#This Row],[シナリオ名称]],2)=MasterData_Taisaku[[#This Row],[区分2]],VLOOKUP(MasterData_Taisaku[[#This Row],[グループ番号]],MasterData_Setsubi[[グループ番号]:[区分]],COLUMN(MasterData_Setsubi[[#Headers],[区分]])-COLUMN(MasterData_Setsubi[[#Headers],[グループ番号]])+1,0),""))),"")</f>
        <v>開水路</v>
      </c>
      <c r="DT4" s="3">
        <f>IFERROR(IF(OR(MasterData_Taisaku[[#This Row],[シナリオ名称]]="",MasterData_Taisaku[[#This Row],[グループ番号]]=""),"",IF(LEFT(MasterData_Taisaku[[#This Row],[シナリオ名称]],2)=MasterData_Taisaku[[#This Row],[区分1]],VLOOKUP(MasterData_Taisaku[[#This Row],[グループ番号]],MasterData_Doboku[[グループ番号]:[現在の健全度]],COLUMN(MasterData_Doboku[[#Headers],[現在の健全度]])-COLUMN(MasterData_Doboku[[#Headers],[グループ番号]])+1,0),IF(LEFT(MasterData_Taisaku[[#This Row],[シナリオ名称]],2)=MasterData_Taisaku[[#This Row],[区分2]],VLOOKUP(MasterData_Taisaku[[#This Row],[グループ番号]],MasterData_Setsubi[[グループ番号]:[現在の健全度]],COLUMN(MasterData_Setsubi[[#Headers],[現在の健全度]])-COLUMN(MasterData_Setsubi[[#Headers],[グループ番号]])+1,0),""))),"")</f>
        <v>4</v>
      </c>
      <c r="DU4"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Row],[グループ番号]],MasterData_Doboku[[グループ番号]:[耐用年数]],COLUMN(MasterData_Doboku[[#Headers],[供用開始年度]])-COLUMN(MasterData_Doboku[[#Headers],[グループ番号]])+1,0),IF(LEFT(MasterData_Taisaku[[#This Row],[シナリオ名称]],2)=MasterData_Taisaku[[#This Row],[区分2]],VLOOKUP(MasterData_Taisaku[[#This Row],[グループ番号]],MasterData_Setsubi[[グループ番号]:[耐用年数]],COLUMN(MasterData_Setsubi[[#Headers],[供用開始年度(交換年度)]])-COLUMN(MasterData_Setsubi[[#Headers],[グループ番号]])+1,0),""))),"")</f>
        <v>1988</v>
      </c>
      <c r="DV4"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Row],[グループ番号]],MasterData_Doboku[[グループ番号]:[耐用年数]],COLUMN(MasterData_Doboku[[#Headers],[耐用年数]])-COLUMN(MasterData_Doboku[[#Headers],[グループ番号]])+1,0),IF(LEFT(MasterData_Taisaku[[#This Row],[シナリオ名称]],2)=MasterData_Taisaku[[#This Row],[区分2]],VLOOKUP(MasterData_Taisaku[[#This Row],[グループ番号]],MasterData_Setsubi[[グループ番号]:[耐用年数]],COLUMN(MasterData_Setsubi[[#Headers],[耐用年数]])-COLUMN(MasterData_Setsubi[[#Headers],[グループ番号]])+1,0),""))),"")</f>
        <v>40</v>
      </c>
      <c r="DW4" s="10">
        <f>IFERROR(IF(OR(MasterData_Taisaku[[#This Row],[シナリオ名称]]="",MasterData_Taisaku[[#This Row],[グループ番号]]=""),"",IF(VLOOKUP(MasterData_Taisaku[[#This Row],[グループ番号]],MasterData_Rekka[[グループ番号]:[S-1]],COLUMN(MasterData_Rekka[[#Headers],[S-4]])-COLUMN(MasterData_Rekka[[#Headers],[グループ番号]])+1,0)="","",VLOOKUP(MasterData_Taisaku[[#This Row],[グループ番号]],MasterData_Rekka[[グループ番号]:[S-1]],COLUMN(MasterData_Rekka[[#Headers],[S-4]])-COLUMN(MasterData_Rekka[[#Headers],[グループ番号]])+1,0))),"")</f>
        <v>2024</v>
      </c>
      <c r="DX4" s="10">
        <f>IFERROR(IF(OR(MasterData_Taisaku[[#This Row],[シナリオ名称]]="",MasterData_Taisaku[[#This Row],[グループ番号]]=""),"",IF(VLOOKUP(MasterData_Taisaku[[#This Row],[グループ番号]],MasterData_Rekka[[グループ番号]:[S-1]],COLUMN(MasterData_Rekka[[#Headers],[S-3]])-COLUMN(MasterData_Rekka[[#Headers],[グループ番号]])+1,0)="","",VLOOKUP(MasterData_Taisaku[[#This Row],[グループ番号]],MasterData_Rekka[[グループ番号]:[S-1]],COLUMN(MasterData_Rekka[[#Headers],[S-3]])-COLUMN(MasterData_Rekka[[#Headers],[グループ番号]])+1,0))),"")</f>
        <v>2038</v>
      </c>
      <c r="DY4" s="10">
        <f>IFERROR(IF(OR(MasterData_Taisaku[[#This Row],[シナリオ名称]]="",MasterData_Taisaku[[#This Row],[グループ番号]]=""),"",IF(VLOOKUP(MasterData_Taisaku[[#This Row],[グループ番号]],MasterData_Rekka[[グループ番号]:[S-1]],COLUMN(MasterData_Rekka[[#Headers],[S-2]])-COLUMN(MasterData_Rekka[[#Headers],[グループ番号]])+1,0)="","",VLOOKUP(MasterData_Taisaku[[#This Row],[グループ番号]],MasterData_Rekka[[グループ番号]:[S-1]],COLUMN(MasterData_Rekka[[#Headers],[S-2]])-COLUMN(MasterData_Rekka[[#Headers],[グループ番号]])+1,0))),"")</f>
        <v>2050</v>
      </c>
      <c r="DZ4" s="10">
        <f>IFERROR(IF(OR(MasterData_Taisaku[[#This Row],[シナリオ名称]]="",MasterData_Taisaku[[#This Row],[グループ番号]]=""),"",IF(VLOOKUP(MasterData_Taisaku[[#This Row],[グループ番号]],MasterData_Rekka[[グループ番号]:[S-1]],COLUMN(MasterData_Rekka[[#Headers],[S-1]])-COLUMN(MasterData_Rekka[[#Headers],[グループ番号]])+1,0)="","",VLOOKUP(MasterData_Taisaku[[#This Row],[グループ番号]],MasterData_Rekka[[グループ番号]:[S-1]],COLUMN(MasterData_Rekka[[#Headers],[S-1]])-COLUMN(MasterData_Rekka[[#Headers],[グループ番号]])+1,0))),"")</f>
        <v>2060</v>
      </c>
    </row>
    <row r="5" spans="1:130" ht="14.25" customHeight="1">
      <c r="A5" s="22">
        <f t="shared" si="0"/>
        <v>4</v>
      </c>
      <c r="B5" s="7" t="s">
        <v>207</v>
      </c>
      <c r="C5" s="5" t="s">
        <v>179</v>
      </c>
      <c r="D5" s="4">
        <v>3</v>
      </c>
      <c r="E5" s="5" t="s">
        <v>247</v>
      </c>
      <c r="F5" s="5" t="s">
        <v>211</v>
      </c>
      <c r="G5" s="5" t="s">
        <v>212</v>
      </c>
      <c r="H5" s="6">
        <v>45</v>
      </c>
      <c r="I5" s="5" t="s">
        <v>181</v>
      </c>
      <c r="J5" s="8">
        <v>28500</v>
      </c>
      <c r="K5" s="4">
        <v>10</v>
      </c>
      <c r="L5" s="5" t="s">
        <v>216</v>
      </c>
      <c r="M5" s="4" t="s">
        <v>217</v>
      </c>
      <c r="N5" s="4">
        <f>IFERROR(IF(OR(MasterData_Taisaku[[#This Row],[シナリオ名称]]="",MasterData_Taisaku[[#This Row],[グループ番号]]=""),"",IF(AND(LEFT(MasterData_Taisaku[[#This Row],[シナリオ名称]],2)=MasterData_Taisaku[[#This Row],[区分1]],MasterData_Taisaku[[#This Row],[対策時の健全度]]&lt;&gt;"TBM",MasterData_Taisaku[[#This Row],[現在の健全度]]&lt;&gt;0,MasterData_Taisaku[[#This Row],[対策時の健全度]]&gt;=MasterData_Taisaku[[#This Row],[現在の健全度]]),MasterData_Taisaku[[#This Row],[対策初年度]],IF(AND(LEFT(MasterData_Taisaku[[#This Row],[シナリオ名称]],2)=MasterData_Taisaku[[#This Row],[区分1]],MasterData_Taisaku[[#This Row],[対策時の健全度]]=4,MasterData_Taisaku[[#This Row],[S-4]]&lt;&gt;"",MasterData_Taisaku[[#This Row],[S-4]]&gt;=MasterData_Taisaku[[#This Row],[対策初年度]]),MasterData_Taisaku[[#This Row],[S-4]],IF(AND(LEFT(MasterData_Taisaku[[#This Row],[シナリオ名称]],2)=MasterData_Taisaku[[#This Row],[区分1]],MasterData_Taisaku[[#This Row],[対策時の健全度]]=4,MasterData_Taisaku[[#This Row],[S-4]]&lt;&gt;"",MasterData_Taisaku[[#This Row],[S-4]]&lt;MasterData_Taisaku[[#This Row],[対策初年度]]),MasterData_Taisaku[[#This Row],[対策初年度]],IF(AND(LEFT(MasterData_Taisaku[[#This Row],[シナリオ名称]],2)=MasterData_Taisaku[[#This Row],[区分1]],MasterData_Taisaku[[#This Row],[対策時の健全度]]=3,MasterData_Taisaku[[#This Row],[S-3]]&lt;&gt;"",MasterData_Taisaku[[#This Row],[S-3]]&gt;=MasterData_Taisaku[[#This Row],[対策初年度]]),MasterData_Taisaku[[#This Row],[S-3]],IF(AND(LEFT(MasterData_Taisaku[[#This Row],[シナリオ名称]],2)=MasterData_Taisaku[[#This Row],[区分1]],MasterData_Taisaku[[#This Row],[対策時の健全度]]=3,MasterData_Taisaku[[#This Row],[S-3]]&lt;&gt;"",MasterData_Taisaku[[#This Row],[S-3]]&lt;MasterData_Taisaku[[#This Row],[対策初年度]]),MasterData_Taisaku[[#This Row],[対策初年度]],IF(AND(LEFT(MasterData_Taisaku[[#This Row],[シナリオ名称]],2)=MasterData_Taisaku[[#This Row],[区分1]],MasterData_Taisaku[[#This Row],[対策時の健全度]]=2,MasterData_Taisaku[[#This Row],[S-2]]&lt;&gt;"",MasterData_Taisaku[[#This Row],[S-2]]&gt;=MasterData_Taisaku[[#This Row],[対策初年度]]),MasterData_Taisaku[[#This Row],[S-2]],IF(AND(LEFT(MasterData_Taisaku[[#This Row],[シナリオ名称]],2)=MasterData_Taisaku[[#This Row],[区分1]],MasterData_Taisaku[[#This Row],[対策時の健全度]]=2,MasterData_Taisaku[[#This Row],[S-2]]&lt;&gt;"",MasterData_Taisaku[[#This Row],[S-2]]&lt;MasterData_Taisaku[[#This Row],[対策初年度]]),MasterData_Taisaku[[#This Row],[対策初年度]],IF(AND(LEFT(MasterData_Taisaku[[#This Row],[シナリオ名称]],2)=MasterData_Taisaku[[#This Row],[区分1]],MasterData_Taisaku[[#This Row],[対策時の健全度]]=1,MasterData_Taisaku[[#This Row],[S-1]]&lt;&gt;"",MasterData_Taisaku[[#This Row],[S-1]]&gt;=MasterData_Taisaku[[#This Row],[対策初年度]]),MasterData_Taisaku[[#This Row],[S-1]],IF(AND(LEFT(MasterData_Taisaku[[#This Row],[シナリオ名称]],2)=MasterData_Taisaku[[#This Row],[区分1]],MasterData_Taisaku[[#This Row],[対策時の健全度]]=1,MasterData_Taisaku[[#This Row],[S-1]]&lt;&gt;"",MasterData_Taisaku[[#This Row],[S-1]]&lt;MasterData_Taisaku[[#This Row],[対策初年度]]),MasterData_Taisaku[[#This Row],[対策初年度]],IF(AND(LEFT(MasterData_Taisaku[[#This Row],[シナリオ名称]],2)=MasterData_Taisaku[[#This Row],[区分2]],MasterData_Taisaku[[#This Row],[現在の健全度]]&lt;&gt;0,MasterData_Taisaku[[#This Row],[現在の健全度]]&lt;=3),MasterData_Taisaku[[#This Row],[対策初年度]],IF(MasterData_Taisaku[[#This Row],[供用開始年度]]+MasterData_Taisaku[[#This Row],[耐用年数(本体)]]&lt;=MasterData_Taisaku[[#This Row],[対策初年度]],MasterData_Taisaku[[#This Row],[対策初年度]],IF(MasterData_Taisaku[[#This Row],[供用開始年度]]+MasterData_Taisaku[[#This Row],[耐用年数(本体)]]&gt;MasterData_Taisaku[[#This Row],[対策初年度]],MasterData_Taisaku[[#This Row],[供用開始年度]]+MasterData_Taisaku[[#This Row],[耐用年数(本体)]]))))))))))))),MasterData_Taisaku[[#This Row],[対策初年度]])</f>
        <v>2027</v>
      </c>
      <c r="O5" s="4">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2037</v>
      </c>
      <c r="P5" s="4">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2047</v>
      </c>
      <c r="Q5" s="4">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2057</v>
      </c>
      <c r="R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S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T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U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V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W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X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Y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Z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A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B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C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D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E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F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G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H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I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J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K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L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M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N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O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P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Q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R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S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T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U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V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W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X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Y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Z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A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B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C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D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E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F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G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H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I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J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K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L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M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N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O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P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Q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R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S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T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U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V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W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X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Y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Z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A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B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C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D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E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F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G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H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I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J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K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L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M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N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O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P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Q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R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S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T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U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V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W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X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Y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Z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A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B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C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D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E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F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G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H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I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J5" s="10">
        <f>IFERROR(IF(OR(MasterData_Taisaku[[#This Row],[シナリオ名称]]="",MasterData_Taisaku[[#This Row],[グループ番号]]="",MasterData_Taisaku[[#This Row],[1回目]]=""),"",MAX(MasterData_Taisaku[[#This Row],[1回目]:[100回目]])),"")</f>
        <v>2057</v>
      </c>
      <c r="DK5" s="3" cm="1">
        <f t="array" ref="DK5">IFERROR(IF(OR(MasterData_Taisaku[[#This Row],[シナリオ名称]]="",MasterData_Taisaku[[#This Row],[グループ番号]]=""),"",MasterData_Common[検討期間]),"")</f>
        <v>40</v>
      </c>
      <c r="DL5" s="3" cm="1">
        <f t="array" ref="DL5">IFERROR(IF(OR(MasterData_Taisaku[[#This Row],[シナリオ名称]]="",MasterData_Taisaku[[#This Row],[グループ番号]]=""),"",MasterData_Common[機能診断年度]),"")</f>
        <v>2024</v>
      </c>
      <c r="DM5" s="3" cm="1">
        <f t="array" ref="DM5">IFERROR(IF(OR(MasterData_Taisaku[[#This Row],[シナリオ名称]]="",MasterData_Taisaku[[#This Row],[グループ番号]]=""),"",MasterData_Common[検討開始年度]),"")</f>
        <v>2025</v>
      </c>
      <c r="DN5" s="3" cm="1">
        <f t="array" ref="DN5">IFERROR(IF(OR(MasterData_Taisaku[[#This Row],[シナリオ名称]]="",MasterData_Taisaku[[#This Row],[グループ番号]]=""),"",MasterData_Common[対策初年度]),"")</f>
        <v>2027</v>
      </c>
      <c r="DO5" s="3" t="str" cm="1">
        <f t="array" ref="DO5">IFERROR(IF(OR(MasterData_Taisaku[[#This Row],[シナリオ名称]]="",MasterData_Taisaku[[#This Row],[グループ番号]]=""),"",MasterData_Common[区分1]),"")</f>
        <v>土木</v>
      </c>
      <c r="DP5" s="3" t="str" cm="1">
        <f t="array" ref="DP5">IFERROR(IF(OR(MasterData_Taisaku[[#This Row],[シナリオ名称]]="",MasterData_Taisaku[[#This Row],[グループ番号]]=""),"",MasterData_Common[区分2]),"")</f>
        <v>機械</v>
      </c>
      <c r="DQ5" s="3" cm="1">
        <f t="array" ref="DQ5">IFERROR(IF(OR(MasterData_Taisaku[[#This Row],[シナリオ名称]]="",MasterData_Taisaku[[#This Row],[グループ番号]]=""),"",MasterData_Common[検討終了年度]),"")</f>
        <v>2064</v>
      </c>
      <c r="DR5" s="3" cm="1">
        <f t="array" ref="DR5">IFERROR(IF(OR(MasterData_Taisaku[[#This Row],[シナリオ名称]]="",MasterData_Taisaku[[#This Row],[グループ番号]]=""),"",MasterData_Common[割引率]),"")</f>
        <v>0.04</v>
      </c>
      <c r="DS5" s="3" t="str">
        <f>IFERROR(IF(OR(MasterData_Taisaku[[#This Row],[シナリオ名称]]="",MasterData_Taisaku[[#This Row],[グループ番号]]=""),"",IF(LEFT(MasterData_Taisaku[[#This Row],[シナリオ名称]],2)=MasterData_Taisaku[[#This Row],[区分1]],VLOOKUP(MasterData_Taisaku[[#This Row],[グループ番号]],MasterData_Doboku[[グループ番号]:[区分]],COLUMN(MasterData_Doboku[[#Headers],[区分]])-COLUMN(MasterData_Doboku[[#Headers],[グループ番号]])+1,0),IF(LEFT(MasterData_Taisaku[[#This Row],[シナリオ名称]],2)=MasterData_Taisaku[[#This Row],[区分2]],VLOOKUP(MasterData_Taisaku[[#This Row],[グループ番号]],MasterData_Setsubi[[グループ番号]:[区分]],COLUMN(MasterData_Setsubi[[#Headers],[区分]])-COLUMN(MasterData_Setsubi[[#Headers],[グループ番号]])+1,0),""))),"")</f>
        <v>頭首工</v>
      </c>
      <c r="DT5" s="3">
        <f>IFERROR(IF(OR(MasterData_Taisaku[[#This Row],[シナリオ名称]]="",MasterData_Taisaku[[#This Row],[グループ番号]]=""),"",IF(LEFT(MasterData_Taisaku[[#This Row],[シナリオ名称]],2)=MasterData_Taisaku[[#This Row],[区分1]],VLOOKUP(MasterData_Taisaku[[#This Row],[グループ番号]],MasterData_Doboku[[グループ番号]:[現在の健全度]],COLUMN(MasterData_Doboku[[#Headers],[現在の健全度]])-COLUMN(MasterData_Doboku[[#Headers],[グループ番号]])+1,0),IF(LEFT(MasterData_Taisaku[[#This Row],[シナリオ名称]],2)=MasterData_Taisaku[[#This Row],[区分2]],VLOOKUP(MasterData_Taisaku[[#This Row],[グループ番号]],MasterData_Setsubi[[グループ番号]:[現在の健全度]],COLUMN(MasterData_Setsubi[[#Headers],[現在の健全度]])-COLUMN(MasterData_Setsubi[[#Headers],[グループ番号]])+1,0),""))),"")</f>
        <v>3</v>
      </c>
      <c r="DU5"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Row],[グループ番号]],MasterData_Doboku[[グループ番号]:[耐用年数]],COLUMN(MasterData_Doboku[[#Headers],[供用開始年度]])-COLUMN(MasterData_Doboku[[#Headers],[グループ番号]])+1,0),IF(LEFT(MasterData_Taisaku[[#This Row],[シナリオ名称]],2)=MasterData_Taisaku[[#This Row],[区分2]],VLOOKUP(MasterData_Taisaku[[#This Row],[グループ番号]],MasterData_Setsubi[[グループ番号]:[耐用年数]],COLUMN(MasterData_Setsubi[[#Headers],[供用開始年度(交換年度)]])-COLUMN(MasterData_Setsubi[[#Headers],[グループ番号]])+1,0),""))),"")</f>
        <v>2003</v>
      </c>
      <c r="DV5"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Row],[グループ番号]],MasterData_Doboku[[グループ番号]:[耐用年数]],COLUMN(MasterData_Doboku[[#Headers],[耐用年数]])-COLUMN(MasterData_Doboku[[#Headers],[グループ番号]])+1,0),IF(LEFT(MasterData_Taisaku[[#This Row],[シナリオ名称]],2)=MasterData_Taisaku[[#This Row],[区分2]],VLOOKUP(MasterData_Taisaku[[#This Row],[グループ番号]],MasterData_Setsubi[[グループ番号]:[耐用年数]],COLUMN(MasterData_Setsubi[[#Headers],[耐用年数]])-COLUMN(MasterData_Setsubi[[#Headers],[グループ番号]])+1,0),""))),"")</f>
        <v>50</v>
      </c>
      <c r="DW5" s="10" t="str">
        <f>IFERROR(IF(OR(MasterData_Taisaku[[#This Row],[シナリオ名称]]="",MasterData_Taisaku[[#This Row],[グループ番号]]=""),"",IF(VLOOKUP(MasterData_Taisaku[[#This Row],[グループ番号]],MasterData_Rekka[[グループ番号]:[S-1]],COLUMN(MasterData_Rekka[[#Headers],[S-4]])-COLUMN(MasterData_Rekka[[#Headers],[グループ番号]])+1,0)="","",VLOOKUP(MasterData_Taisaku[[#This Row],[グループ番号]],MasterData_Rekka[[グループ番号]:[S-1]],COLUMN(MasterData_Rekka[[#Headers],[S-4]])-COLUMN(MasterData_Rekka[[#Headers],[グループ番号]])+1,0))),"")</f>
        <v/>
      </c>
      <c r="DX5" s="10">
        <f>IFERROR(IF(OR(MasterData_Taisaku[[#This Row],[シナリオ名称]]="",MasterData_Taisaku[[#This Row],[グループ番号]]=""),"",IF(VLOOKUP(MasterData_Taisaku[[#This Row],[グループ番号]],MasterData_Rekka[[グループ番号]:[S-1]],COLUMN(MasterData_Rekka[[#Headers],[S-3]])-COLUMN(MasterData_Rekka[[#Headers],[グループ番号]])+1,0)="","",VLOOKUP(MasterData_Taisaku[[#This Row],[グループ番号]],MasterData_Rekka[[グループ番号]:[S-1]],COLUMN(MasterData_Rekka[[#Headers],[S-3]])-COLUMN(MasterData_Rekka[[#Headers],[グループ番号]])+1,0))),"")</f>
        <v>2038</v>
      </c>
      <c r="DY5" s="10">
        <f>IFERROR(IF(OR(MasterData_Taisaku[[#This Row],[シナリオ名称]]="",MasterData_Taisaku[[#This Row],[グループ番号]]=""),"",IF(VLOOKUP(MasterData_Taisaku[[#This Row],[グループ番号]],MasterData_Rekka[[グループ番号]:[S-1]],COLUMN(MasterData_Rekka[[#Headers],[S-2]])-COLUMN(MasterData_Rekka[[#Headers],[グループ番号]])+1,0)="","",VLOOKUP(MasterData_Taisaku[[#This Row],[グループ番号]],MasterData_Rekka[[グループ番号]:[S-1]],COLUMN(MasterData_Rekka[[#Headers],[S-2]])-COLUMN(MasterData_Rekka[[#Headers],[グループ番号]])+1,0))),"")</f>
        <v>2046</v>
      </c>
      <c r="DZ5" s="10">
        <f>IFERROR(IF(OR(MasterData_Taisaku[[#This Row],[シナリオ名称]]="",MasterData_Taisaku[[#This Row],[グループ番号]]=""),"",IF(VLOOKUP(MasterData_Taisaku[[#This Row],[グループ番号]],MasterData_Rekka[[グループ番号]:[S-1]],COLUMN(MasterData_Rekka[[#Headers],[S-1]])-COLUMN(MasterData_Rekka[[#Headers],[グループ番号]])+1,0)="","",VLOOKUP(MasterData_Taisaku[[#This Row],[グループ番号]],MasterData_Rekka[[グループ番号]:[S-1]],COLUMN(MasterData_Rekka[[#Headers],[S-1]])-COLUMN(MasterData_Rekka[[#Headers],[グループ番号]])+1,0))),"")</f>
        <v>2052</v>
      </c>
    </row>
    <row r="6" spans="1:130" ht="14.25" customHeight="1">
      <c r="A6" s="22">
        <f t="shared" si="0"/>
        <v>5</v>
      </c>
      <c r="B6" s="7" t="s">
        <v>207</v>
      </c>
      <c r="C6" s="5" t="s">
        <v>180</v>
      </c>
      <c r="D6" s="4">
        <v>3</v>
      </c>
      <c r="E6" s="5" t="s">
        <v>248</v>
      </c>
      <c r="F6" s="5" t="s">
        <v>211</v>
      </c>
      <c r="G6" s="5" t="s">
        <v>212</v>
      </c>
      <c r="H6" s="6">
        <v>60</v>
      </c>
      <c r="I6" s="5" t="s">
        <v>181</v>
      </c>
      <c r="J6" s="8">
        <v>28500</v>
      </c>
      <c r="K6" s="4">
        <v>10</v>
      </c>
      <c r="L6" s="5" t="s">
        <v>216</v>
      </c>
      <c r="M6" s="4" t="s">
        <v>217</v>
      </c>
      <c r="N6" s="4">
        <f>IFERROR(IF(OR(MasterData_Taisaku[[#This Row],[シナリオ名称]]="",MasterData_Taisaku[[#This Row],[グループ番号]]=""),"",IF(AND(LEFT(MasterData_Taisaku[[#This Row],[シナリオ名称]],2)=MasterData_Taisaku[[#This Row],[区分1]],MasterData_Taisaku[[#This Row],[対策時の健全度]]&lt;&gt;"TBM",MasterData_Taisaku[[#This Row],[現在の健全度]]&lt;&gt;0,MasterData_Taisaku[[#This Row],[対策時の健全度]]&gt;=MasterData_Taisaku[[#This Row],[現在の健全度]]),MasterData_Taisaku[[#This Row],[対策初年度]],IF(AND(LEFT(MasterData_Taisaku[[#This Row],[シナリオ名称]],2)=MasterData_Taisaku[[#This Row],[区分1]],MasterData_Taisaku[[#This Row],[対策時の健全度]]=4,MasterData_Taisaku[[#This Row],[S-4]]&lt;&gt;"",MasterData_Taisaku[[#This Row],[S-4]]&gt;=MasterData_Taisaku[[#This Row],[対策初年度]]),MasterData_Taisaku[[#This Row],[S-4]],IF(AND(LEFT(MasterData_Taisaku[[#This Row],[シナリオ名称]],2)=MasterData_Taisaku[[#This Row],[区分1]],MasterData_Taisaku[[#This Row],[対策時の健全度]]=4,MasterData_Taisaku[[#This Row],[S-4]]&lt;&gt;"",MasterData_Taisaku[[#This Row],[S-4]]&lt;MasterData_Taisaku[[#This Row],[対策初年度]]),MasterData_Taisaku[[#This Row],[対策初年度]],IF(AND(LEFT(MasterData_Taisaku[[#This Row],[シナリオ名称]],2)=MasterData_Taisaku[[#This Row],[区分1]],MasterData_Taisaku[[#This Row],[対策時の健全度]]=3,MasterData_Taisaku[[#This Row],[S-3]]&lt;&gt;"",MasterData_Taisaku[[#This Row],[S-3]]&gt;=MasterData_Taisaku[[#This Row],[対策初年度]]),MasterData_Taisaku[[#This Row],[S-3]],IF(AND(LEFT(MasterData_Taisaku[[#This Row],[シナリオ名称]],2)=MasterData_Taisaku[[#This Row],[区分1]],MasterData_Taisaku[[#This Row],[対策時の健全度]]=3,MasterData_Taisaku[[#This Row],[S-3]]&lt;&gt;"",MasterData_Taisaku[[#This Row],[S-3]]&lt;MasterData_Taisaku[[#This Row],[対策初年度]]),MasterData_Taisaku[[#This Row],[対策初年度]],IF(AND(LEFT(MasterData_Taisaku[[#This Row],[シナリオ名称]],2)=MasterData_Taisaku[[#This Row],[区分1]],MasterData_Taisaku[[#This Row],[対策時の健全度]]=2,MasterData_Taisaku[[#This Row],[S-2]]&lt;&gt;"",MasterData_Taisaku[[#This Row],[S-2]]&gt;=MasterData_Taisaku[[#This Row],[対策初年度]]),MasterData_Taisaku[[#This Row],[S-2]],IF(AND(LEFT(MasterData_Taisaku[[#This Row],[シナリオ名称]],2)=MasterData_Taisaku[[#This Row],[区分1]],MasterData_Taisaku[[#This Row],[対策時の健全度]]=2,MasterData_Taisaku[[#This Row],[S-2]]&lt;&gt;"",MasterData_Taisaku[[#This Row],[S-2]]&lt;MasterData_Taisaku[[#This Row],[対策初年度]]),MasterData_Taisaku[[#This Row],[対策初年度]],IF(AND(LEFT(MasterData_Taisaku[[#This Row],[シナリオ名称]],2)=MasterData_Taisaku[[#This Row],[区分1]],MasterData_Taisaku[[#This Row],[対策時の健全度]]=1,MasterData_Taisaku[[#This Row],[S-1]]&lt;&gt;"",MasterData_Taisaku[[#This Row],[S-1]]&gt;=MasterData_Taisaku[[#This Row],[対策初年度]]),MasterData_Taisaku[[#This Row],[S-1]],IF(AND(LEFT(MasterData_Taisaku[[#This Row],[シナリオ名称]],2)=MasterData_Taisaku[[#This Row],[区分1]],MasterData_Taisaku[[#This Row],[対策時の健全度]]=1,MasterData_Taisaku[[#This Row],[S-1]]&lt;&gt;"",MasterData_Taisaku[[#This Row],[S-1]]&lt;MasterData_Taisaku[[#This Row],[対策初年度]]),MasterData_Taisaku[[#This Row],[対策初年度]],IF(AND(LEFT(MasterData_Taisaku[[#This Row],[シナリオ名称]],2)=MasterData_Taisaku[[#This Row],[区分2]],MasterData_Taisaku[[#This Row],[現在の健全度]]&lt;&gt;0,MasterData_Taisaku[[#This Row],[現在の健全度]]&lt;=3),MasterData_Taisaku[[#This Row],[対策初年度]],IF(MasterData_Taisaku[[#This Row],[供用開始年度]]+MasterData_Taisaku[[#This Row],[耐用年数(本体)]]&lt;=MasterData_Taisaku[[#This Row],[対策初年度]],MasterData_Taisaku[[#This Row],[対策初年度]],IF(MasterData_Taisaku[[#This Row],[供用開始年度]]+MasterData_Taisaku[[#This Row],[耐用年数(本体)]]&gt;MasterData_Taisaku[[#This Row],[対策初年度]],MasterData_Taisaku[[#This Row],[供用開始年度]]+MasterData_Taisaku[[#This Row],[耐用年数(本体)]]))))))))))))),MasterData_Taisaku[[#This Row],[対策初年度]])</f>
        <v>2031</v>
      </c>
      <c r="O6" s="4">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2041</v>
      </c>
      <c r="P6" s="4">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2051</v>
      </c>
      <c r="Q6" s="4">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2061</v>
      </c>
      <c r="R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S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T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U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V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W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X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Y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Z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A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B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C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D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E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F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G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H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I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J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K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L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M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N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O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P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Q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R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S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T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U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V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W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X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Y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Z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A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B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C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D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E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F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G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H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I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J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K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L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M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N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O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P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Q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R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S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T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U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V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W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X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Y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Z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A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B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C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D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E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F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G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H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I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J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K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L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M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N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O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P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Q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R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S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T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U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V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W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X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Y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Z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A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B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C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D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E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F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G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H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I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J6" s="10">
        <f>IFERROR(IF(OR(MasterData_Taisaku[[#This Row],[シナリオ名称]]="",MasterData_Taisaku[[#This Row],[グループ番号]]="",MasterData_Taisaku[[#This Row],[1回目]]=""),"",MAX(MasterData_Taisaku[[#This Row],[1回目]:[100回目]])),"")</f>
        <v>2061</v>
      </c>
      <c r="DK6" s="3" cm="1">
        <f t="array" ref="DK6">IFERROR(IF(OR(MasterData_Taisaku[[#This Row],[シナリオ名称]]="",MasterData_Taisaku[[#This Row],[グループ番号]]=""),"",MasterData_Common[検討期間]),"")</f>
        <v>40</v>
      </c>
      <c r="DL6" s="3" cm="1">
        <f t="array" ref="DL6">IFERROR(IF(OR(MasterData_Taisaku[[#This Row],[シナリオ名称]]="",MasterData_Taisaku[[#This Row],[グループ番号]]=""),"",MasterData_Common[機能診断年度]),"")</f>
        <v>2024</v>
      </c>
      <c r="DM6" s="3" cm="1">
        <f t="array" ref="DM6">IFERROR(IF(OR(MasterData_Taisaku[[#This Row],[シナリオ名称]]="",MasterData_Taisaku[[#This Row],[グループ番号]]=""),"",MasterData_Common[検討開始年度]),"")</f>
        <v>2025</v>
      </c>
      <c r="DN6" s="3" cm="1">
        <f t="array" ref="DN6">IFERROR(IF(OR(MasterData_Taisaku[[#This Row],[シナリオ名称]]="",MasterData_Taisaku[[#This Row],[グループ番号]]=""),"",MasterData_Common[対策初年度]),"")</f>
        <v>2027</v>
      </c>
      <c r="DO6" s="3" t="str" cm="1">
        <f t="array" ref="DO6">IFERROR(IF(OR(MasterData_Taisaku[[#This Row],[シナリオ名称]]="",MasterData_Taisaku[[#This Row],[グループ番号]]=""),"",MasterData_Common[区分1]),"")</f>
        <v>土木</v>
      </c>
      <c r="DP6" s="3" t="str" cm="1">
        <f t="array" ref="DP6">IFERROR(IF(OR(MasterData_Taisaku[[#This Row],[シナリオ名称]]="",MasterData_Taisaku[[#This Row],[グループ番号]]=""),"",MasterData_Common[区分2]),"")</f>
        <v>機械</v>
      </c>
      <c r="DQ6" s="3" cm="1">
        <f t="array" ref="DQ6">IFERROR(IF(OR(MasterData_Taisaku[[#This Row],[シナリオ名称]]="",MasterData_Taisaku[[#This Row],[グループ番号]]=""),"",MasterData_Common[検討終了年度]),"")</f>
        <v>2064</v>
      </c>
      <c r="DR6" s="3" cm="1">
        <f t="array" ref="DR6">IFERROR(IF(OR(MasterData_Taisaku[[#This Row],[シナリオ名称]]="",MasterData_Taisaku[[#This Row],[グループ番号]]=""),"",MasterData_Common[割引率]),"")</f>
        <v>0.04</v>
      </c>
      <c r="DS6" s="3" t="str">
        <f>IFERROR(IF(OR(MasterData_Taisaku[[#This Row],[シナリオ名称]]="",MasterData_Taisaku[[#This Row],[グループ番号]]=""),"",IF(LEFT(MasterData_Taisaku[[#This Row],[シナリオ名称]],2)=MasterData_Taisaku[[#This Row],[区分1]],VLOOKUP(MasterData_Taisaku[[#This Row],[グループ番号]],MasterData_Doboku[[グループ番号]:[区分]],COLUMN(MasterData_Doboku[[#Headers],[区分]])-COLUMN(MasterData_Doboku[[#Headers],[グループ番号]])+1,0),IF(LEFT(MasterData_Taisaku[[#This Row],[シナリオ名称]],2)=MasterData_Taisaku[[#This Row],[区分2]],VLOOKUP(MasterData_Taisaku[[#This Row],[グループ番号]],MasterData_Setsubi[[グループ番号]:[区分]],COLUMN(MasterData_Setsubi[[#Headers],[区分]])-COLUMN(MasterData_Setsubi[[#Headers],[グループ番号]])+1,0),""))),"")</f>
        <v>頭首工</v>
      </c>
      <c r="DT6" s="3">
        <f>IFERROR(IF(OR(MasterData_Taisaku[[#This Row],[シナリオ名称]]="",MasterData_Taisaku[[#This Row],[グループ番号]]=""),"",IF(LEFT(MasterData_Taisaku[[#This Row],[シナリオ名称]],2)=MasterData_Taisaku[[#This Row],[区分1]],VLOOKUP(MasterData_Taisaku[[#This Row],[グループ番号]],MasterData_Doboku[[グループ番号]:[現在の健全度]],COLUMN(MasterData_Doboku[[#Headers],[現在の健全度]])-COLUMN(MasterData_Doboku[[#Headers],[グループ番号]])+1,0),IF(LEFT(MasterData_Taisaku[[#This Row],[シナリオ名称]],2)=MasterData_Taisaku[[#This Row],[区分2]],VLOOKUP(MasterData_Taisaku[[#This Row],[グループ番号]],MasterData_Setsubi[[グループ番号]:[現在の健全度]],COLUMN(MasterData_Setsubi[[#Headers],[現在の健全度]])-COLUMN(MasterData_Setsubi[[#Headers],[グループ番号]])+1,0),""))),"")</f>
        <v>4</v>
      </c>
      <c r="DU6"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Row],[グループ番号]],MasterData_Doboku[[グループ番号]:[耐用年数]],COLUMN(MasterData_Doboku[[#Headers],[供用開始年度]])-COLUMN(MasterData_Doboku[[#Headers],[グループ番号]])+1,0),IF(LEFT(MasterData_Taisaku[[#This Row],[シナリオ名称]],2)=MasterData_Taisaku[[#This Row],[区分2]],VLOOKUP(MasterData_Taisaku[[#This Row],[グループ番号]],MasterData_Setsubi[[グループ番号]:[耐用年数]],COLUMN(MasterData_Setsubi[[#Headers],[供用開始年度(交換年度)]])-COLUMN(MasterData_Setsubi[[#Headers],[グループ番号]])+1,0),""))),"")</f>
        <v>2003</v>
      </c>
      <c r="DV6"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Row],[グループ番号]],MasterData_Doboku[[グループ番号]:[耐用年数]],COLUMN(MasterData_Doboku[[#Headers],[耐用年数]])-COLUMN(MasterData_Doboku[[#Headers],[グループ番号]])+1,0),IF(LEFT(MasterData_Taisaku[[#This Row],[シナリオ名称]],2)=MasterData_Taisaku[[#This Row],[区分2]],VLOOKUP(MasterData_Taisaku[[#This Row],[グループ番号]],MasterData_Setsubi[[グループ番号]:[耐用年数]],COLUMN(MasterData_Setsubi[[#Headers],[耐用年数]])-COLUMN(MasterData_Setsubi[[#Headers],[グループ番号]])+1,0),""))),"")</f>
        <v>50</v>
      </c>
      <c r="DW6" s="10">
        <f>IFERROR(IF(OR(MasterData_Taisaku[[#This Row],[シナリオ名称]]="",MasterData_Taisaku[[#This Row],[グループ番号]]=""),"",IF(VLOOKUP(MasterData_Taisaku[[#This Row],[グループ番号]],MasterData_Rekka[[グループ番号]:[S-1]],COLUMN(MasterData_Rekka[[#Headers],[S-4]])-COLUMN(MasterData_Rekka[[#Headers],[グループ番号]])+1,0)="","",VLOOKUP(MasterData_Taisaku[[#This Row],[グループ番号]],MasterData_Rekka[[グループ番号]:[S-1]],COLUMN(MasterData_Rekka[[#Headers],[S-4]])-COLUMN(MasterData_Rekka[[#Headers],[グループ番号]])+1,0))),"")</f>
        <v>2023</v>
      </c>
      <c r="DX6" s="10">
        <f>IFERROR(IF(OR(MasterData_Taisaku[[#This Row],[シナリオ名称]]="",MasterData_Taisaku[[#This Row],[グループ番号]]=""),"",IF(VLOOKUP(MasterData_Taisaku[[#This Row],[グループ番号]],MasterData_Rekka[[グループ番号]:[S-1]],COLUMN(MasterData_Rekka[[#Headers],[S-3]])-COLUMN(MasterData_Rekka[[#Headers],[グループ番号]])+1,0)="","",VLOOKUP(MasterData_Taisaku[[#This Row],[グループ番号]],MasterData_Rekka[[グループ番号]:[S-1]],COLUMN(MasterData_Rekka[[#Headers],[S-3]])-COLUMN(MasterData_Rekka[[#Headers],[グループ番号]])+1,0))),"")</f>
        <v>2031</v>
      </c>
      <c r="DY6" s="10">
        <f>IFERROR(IF(OR(MasterData_Taisaku[[#This Row],[シナリオ名称]]="",MasterData_Taisaku[[#This Row],[グループ番号]]=""),"",IF(VLOOKUP(MasterData_Taisaku[[#This Row],[グループ番号]],MasterData_Rekka[[グループ番号]:[S-1]],COLUMN(MasterData_Rekka[[#Headers],[S-2]])-COLUMN(MasterData_Rekka[[#Headers],[グループ番号]])+1,0)="","",VLOOKUP(MasterData_Taisaku[[#This Row],[グループ番号]],MasterData_Rekka[[グループ番号]:[S-1]],COLUMN(MasterData_Rekka[[#Headers],[S-2]])-COLUMN(MasterData_Rekka[[#Headers],[グループ番号]])+1,0))),"")</f>
        <v>2037</v>
      </c>
      <c r="DZ6" s="10">
        <f>IFERROR(IF(OR(MasterData_Taisaku[[#This Row],[シナリオ名称]]="",MasterData_Taisaku[[#This Row],[グループ番号]]=""),"",IF(VLOOKUP(MasterData_Taisaku[[#This Row],[グループ番号]],MasterData_Rekka[[グループ番号]:[S-1]],COLUMN(MasterData_Rekka[[#Headers],[S-1]])-COLUMN(MasterData_Rekka[[#Headers],[グループ番号]])+1,0)="","",VLOOKUP(MasterData_Taisaku[[#This Row],[グループ番号]],MasterData_Rekka[[グループ番号]:[S-1]],COLUMN(MasterData_Rekka[[#Headers],[S-1]])-COLUMN(MasterData_Rekka[[#Headers],[グループ番号]])+1,0))),"")</f>
        <v>2042</v>
      </c>
    </row>
    <row r="7" spans="1:130" ht="14.25" customHeight="1">
      <c r="A7" s="22">
        <f t="shared" si="0"/>
        <v>6</v>
      </c>
      <c r="B7" s="7" t="s">
        <v>218</v>
      </c>
      <c r="C7" s="5" t="s">
        <v>176</v>
      </c>
      <c r="D7" s="4">
        <v>2</v>
      </c>
      <c r="E7" s="5" t="s">
        <v>249</v>
      </c>
      <c r="F7" s="5" t="s">
        <v>211</v>
      </c>
      <c r="G7" s="5" t="s">
        <v>212</v>
      </c>
      <c r="H7" s="6">
        <v>1000</v>
      </c>
      <c r="I7" s="5" t="s">
        <v>181</v>
      </c>
      <c r="J7" s="8">
        <v>28500</v>
      </c>
      <c r="K7" s="4">
        <v>10</v>
      </c>
      <c r="L7" s="5" t="s">
        <v>216</v>
      </c>
      <c r="M7" s="4" t="s">
        <v>222</v>
      </c>
      <c r="N7" s="4">
        <f>IFERROR(IF(OR(MasterData_Taisaku[[#This Row],[シナリオ名称]]="",MasterData_Taisaku[[#This Row],[グループ番号]]=""),"",IF(AND(LEFT(MasterData_Taisaku[[#This Row],[シナリオ名称]],2)=MasterData_Taisaku[[#This Row],[区分1]],MasterData_Taisaku[[#This Row],[対策時の健全度]]&lt;&gt;"TBM",MasterData_Taisaku[[#This Row],[現在の健全度]]&lt;&gt;0,MasterData_Taisaku[[#This Row],[対策時の健全度]]&gt;=MasterData_Taisaku[[#This Row],[現在の健全度]]),MasterData_Taisaku[[#This Row],[対策初年度]],IF(AND(LEFT(MasterData_Taisaku[[#This Row],[シナリオ名称]],2)=MasterData_Taisaku[[#This Row],[区分1]],MasterData_Taisaku[[#This Row],[対策時の健全度]]=4,MasterData_Taisaku[[#This Row],[S-4]]&lt;&gt;"",MasterData_Taisaku[[#This Row],[S-4]]&gt;=MasterData_Taisaku[[#This Row],[対策初年度]]),MasterData_Taisaku[[#This Row],[S-4]],IF(AND(LEFT(MasterData_Taisaku[[#This Row],[シナリオ名称]],2)=MasterData_Taisaku[[#This Row],[区分1]],MasterData_Taisaku[[#This Row],[対策時の健全度]]=4,MasterData_Taisaku[[#This Row],[S-4]]&lt;&gt;"",MasterData_Taisaku[[#This Row],[S-4]]&lt;MasterData_Taisaku[[#This Row],[対策初年度]]),MasterData_Taisaku[[#This Row],[対策初年度]],IF(AND(LEFT(MasterData_Taisaku[[#This Row],[シナリオ名称]],2)=MasterData_Taisaku[[#This Row],[区分1]],MasterData_Taisaku[[#This Row],[対策時の健全度]]=3,MasterData_Taisaku[[#This Row],[S-3]]&lt;&gt;"",MasterData_Taisaku[[#This Row],[S-3]]&gt;=MasterData_Taisaku[[#This Row],[対策初年度]]),MasterData_Taisaku[[#This Row],[S-3]],IF(AND(LEFT(MasterData_Taisaku[[#This Row],[シナリオ名称]],2)=MasterData_Taisaku[[#This Row],[区分1]],MasterData_Taisaku[[#This Row],[対策時の健全度]]=3,MasterData_Taisaku[[#This Row],[S-3]]&lt;&gt;"",MasterData_Taisaku[[#This Row],[S-3]]&lt;MasterData_Taisaku[[#This Row],[対策初年度]]),MasterData_Taisaku[[#This Row],[対策初年度]],IF(AND(LEFT(MasterData_Taisaku[[#This Row],[シナリオ名称]],2)=MasterData_Taisaku[[#This Row],[区分1]],MasterData_Taisaku[[#This Row],[対策時の健全度]]=2,MasterData_Taisaku[[#This Row],[S-2]]&lt;&gt;"",MasterData_Taisaku[[#This Row],[S-2]]&gt;=MasterData_Taisaku[[#This Row],[対策初年度]]),MasterData_Taisaku[[#This Row],[S-2]],IF(AND(LEFT(MasterData_Taisaku[[#This Row],[シナリオ名称]],2)=MasterData_Taisaku[[#This Row],[区分1]],MasterData_Taisaku[[#This Row],[対策時の健全度]]=2,MasterData_Taisaku[[#This Row],[S-2]]&lt;&gt;"",MasterData_Taisaku[[#This Row],[S-2]]&lt;MasterData_Taisaku[[#This Row],[対策初年度]]),MasterData_Taisaku[[#This Row],[対策初年度]],IF(AND(LEFT(MasterData_Taisaku[[#This Row],[シナリオ名称]],2)=MasterData_Taisaku[[#This Row],[区分1]],MasterData_Taisaku[[#This Row],[対策時の健全度]]=1,MasterData_Taisaku[[#This Row],[S-1]]&lt;&gt;"",MasterData_Taisaku[[#This Row],[S-1]]&gt;=MasterData_Taisaku[[#This Row],[対策初年度]]),MasterData_Taisaku[[#This Row],[S-1]],IF(AND(LEFT(MasterData_Taisaku[[#This Row],[シナリオ名称]],2)=MasterData_Taisaku[[#This Row],[区分1]],MasterData_Taisaku[[#This Row],[対策時の健全度]]=1,MasterData_Taisaku[[#This Row],[S-1]]&lt;&gt;"",MasterData_Taisaku[[#This Row],[S-1]]&lt;MasterData_Taisaku[[#This Row],[対策初年度]]),MasterData_Taisaku[[#This Row],[対策初年度]],IF(AND(LEFT(MasterData_Taisaku[[#This Row],[シナリオ名称]],2)=MasterData_Taisaku[[#This Row],[区分2]],MasterData_Taisaku[[#This Row],[現在の健全度]]&lt;&gt;0,MasterData_Taisaku[[#This Row],[現在の健全度]]&lt;=3),MasterData_Taisaku[[#This Row],[対策初年度]],IF(MasterData_Taisaku[[#This Row],[供用開始年度]]+MasterData_Taisaku[[#This Row],[耐用年数(本体)]]&lt;=MasterData_Taisaku[[#This Row],[対策初年度]],MasterData_Taisaku[[#This Row],[対策初年度]],IF(MasterData_Taisaku[[#This Row],[供用開始年度]]+MasterData_Taisaku[[#This Row],[耐用年数(本体)]]&gt;MasterData_Taisaku[[#This Row],[対策初年度]],MasterData_Taisaku[[#This Row],[供用開始年度]]+MasterData_Taisaku[[#This Row],[耐用年数(本体)]]))))))))))))),MasterData_Taisaku[[#This Row],[対策初年度]])</f>
        <v>2027</v>
      </c>
      <c r="O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P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Q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R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S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T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U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V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W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X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Y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Z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A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B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C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D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E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F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G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H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I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J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K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L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M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N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O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P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Q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R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S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T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U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V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W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X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Y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Z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A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B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C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D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E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F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G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H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I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J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K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L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M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N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O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P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Q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R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S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T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U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V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W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X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Y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Z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A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B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C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D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E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F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G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H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I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J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K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L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M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N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O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P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Q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R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S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T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U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V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W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X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Y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Z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A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B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C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D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E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F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G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H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I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J7" s="10">
        <f>IFERROR(IF(OR(MasterData_Taisaku[[#This Row],[シナリオ名称]]="",MasterData_Taisaku[[#This Row],[グループ番号]]="",MasterData_Taisaku[[#This Row],[1回目]]=""),"",MAX(MasterData_Taisaku[[#This Row],[1回目]:[100回目]])),"")</f>
        <v>2027</v>
      </c>
      <c r="DK7" s="3" cm="1">
        <f t="array" ref="DK7">IFERROR(IF(OR(MasterData_Taisaku[[#This Row],[シナリオ名称]]="",MasterData_Taisaku[[#This Row],[グループ番号]]=""),"",MasterData_Common[検討期間]),"")</f>
        <v>40</v>
      </c>
      <c r="DL7" s="3" cm="1">
        <f t="array" ref="DL7">IFERROR(IF(OR(MasterData_Taisaku[[#This Row],[シナリオ名称]]="",MasterData_Taisaku[[#This Row],[グループ番号]]=""),"",MasterData_Common[機能診断年度]),"")</f>
        <v>2024</v>
      </c>
      <c r="DM7" s="3" cm="1">
        <f t="array" ref="DM7">IFERROR(IF(OR(MasterData_Taisaku[[#This Row],[シナリオ名称]]="",MasterData_Taisaku[[#This Row],[グループ番号]]=""),"",MasterData_Common[検討開始年度]),"")</f>
        <v>2025</v>
      </c>
      <c r="DN7" s="3" cm="1">
        <f t="array" ref="DN7">IFERROR(IF(OR(MasterData_Taisaku[[#This Row],[シナリオ名称]]="",MasterData_Taisaku[[#This Row],[グループ番号]]=""),"",MasterData_Common[対策初年度]),"")</f>
        <v>2027</v>
      </c>
      <c r="DO7" s="3" t="str" cm="1">
        <f t="array" ref="DO7">IFERROR(IF(OR(MasterData_Taisaku[[#This Row],[シナリオ名称]]="",MasterData_Taisaku[[#This Row],[グループ番号]]=""),"",MasterData_Common[区分1]),"")</f>
        <v>土木</v>
      </c>
      <c r="DP7" s="3" t="str" cm="1">
        <f t="array" ref="DP7">IFERROR(IF(OR(MasterData_Taisaku[[#This Row],[シナリオ名称]]="",MasterData_Taisaku[[#This Row],[グループ番号]]=""),"",MasterData_Common[区分2]),"")</f>
        <v>機械</v>
      </c>
      <c r="DQ7" s="3" cm="1">
        <f t="array" ref="DQ7">IFERROR(IF(OR(MasterData_Taisaku[[#This Row],[シナリオ名称]]="",MasterData_Taisaku[[#This Row],[グループ番号]]=""),"",MasterData_Common[検討終了年度]),"")</f>
        <v>2064</v>
      </c>
      <c r="DR7" s="3" cm="1">
        <f t="array" ref="DR7">IFERROR(IF(OR(MasterData_Taisaku[[#This Row],[シナリオ名称]]="",MasterData_Taisaku[[#This Row],[グループ番号]]=""),"",MasterData_Common[割引率]),"")</f>
        <v>0.04</v>
      </c>
      <c r="DS7" s="3" t="str">
        <f>IFERROR(IF(OR(MasterData_Taisaku[[#This Row],[シナリオ名称]]="",MasterData_Taisaku[[#This Row],[グループ番号]]=""),"",IF(LEFT(MasterData_Taisaku[[#This Row],[シナリオ名称]],2)=MasterData_Taisaku[[#This Row],[区分1]],VLOOKUP(MasterData_Taisaku[[#This Row],[グループ番号]],MasterData_Doboku[[グループ番号]:[区分]],COLUMN(MasterData_Doboku[[#Headers],[区分]])-COLUMN(MasterData_Doboku[[#Headers],[グループ番号]])+1,0),IF(LEFT(MasterData_Taisaku[[#This Row],[シナリオ名称]],2)=MasterData_Taisaku[[#This Row],[区分2]],VLOOKUP(MasterData_Taisaku[[#This Row],[グループ番号]],MasterData_Setsubi[[グループ番号]:[区分]],COLUMN(MasterData_Setsubi[[#Headers],[区分]])-COLUMN(MasterData_Setsubi[[#Headers],[グループ番号]])+1,0),""))),"")</f>
        <v>開水路</v>
      </c>
      <c r="DT7" s="3">
        <f>IFERROR(IF(OR(MasterData_Taisaku[[#This Row],[シナリオ名称]]="",MasterData_Taisaku[[#This Row],[グループ番号]]=""),"",IF(LEFT(MasterData_Taisaku[[#This Row],[シナリオ名称]],2)=MasterData_Taisaku[[#This Row],[区分1]],VLOOKUP(MasterData_Taisaku[[#This Row],[グループ番号]],MasterData_Doboku[[グループ番号]:[現在の健全度]],COLUMN(MasterData_Doboku[[#Headers],[現在の健全度]])-COLUMN(MasterData_Doboku[[#Headers],[グループ番号]])+1,0),IF(LEFT(MasterData_Taisaku[[#This Row],[シナリオ名称]],2)=MasterData_Taisaku[[#This Row],[区分2]],VLOOKUP(MasterData_Taisaku[[#This Row],[グループ番号]],MasterData_Setsubi[[グループ番号]:[現在の健全度]],COLUMN(MasterData_Setsubi[[#Headers],[現在の健全度]])-COLUMN(MasterData_Setsubi[[#Headers],[グループ番号]])+1,0),""))),"")</f>
        <v>2</v>
      </c>
      <c r="DU7"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Row],[グループ番号]],MasterData_Doboku[[グループ番号]:[耐用年数]],COLUMN(MasterData_Doboku[[#Headers],[供用開始年度]])-COLUMN(MasterData_Doboku[[#Headers],[グループ番号]])+1,0),IF(LEFT(MasterData_Taisaku[[#This Row],[シナリオ名称]],2)=MasterData_Taisaku[[#This Row],[区分2]],VLOOKUP(MasterData_Taisaku[[#This Row],[グループ番号]],MasterData_Setsubi[[グループ番号]:[耐用年数]],COLUMN(MasterData_Setsubi[[#Headers],[供用開始年度(交換年度)]])-COLUMN(MasterData_Setsubi[[#Headers],[グループ番号]])+1,0),""))),"")</f>
        <v>1988</v>
      </c>
      <c r="DV7"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Row],[グループ番号]],MasterData_Doboku[[グループ番号]:[耐用年数]],COLUMN(MasterData_Doboku[[#Headers],[耐用年数]])-COLUMN(MasterData_Doboku[[#Headers],[グループ番号]])+1,0),IF(LEFT(MasterData_Taisaku[[#This Row],[シナリオ名称]],2)=MasterData_Taisaku[[#This Row],[区分2]],VLOOKUP(MasterData_Taisaku[[#This Row],[グループ番号]],MasterData_Setsubi[[グループ番号]:[耐用年数]],COLUMN(MasterData_Setsubi[[#Headers],[耐用年数]])-COLUMN(MasterData_Setsubi[[#Headers],[グループ番号]])+1,0),""))),"")</f>
        <v>40</v>
      </c>
      <c r="DW7" s="10" t="str">
        <f>IFERROR(IF(OR(MasterData_Taisaku[[#This Row],[シナリオ名称]]="",MasterData_Taisaku[[#This Row],[グループ番号]]=""),"",IF(VLOOKUP(MasterData_Taisaku[[#This Row],[グループ番号]],MasterData_Rekka[[グループ番号]:[S-1]],COLUMN(MasterData_Rekka[[#Headers],[S-4]])-COLUMN(MasterData_Rekka[[#Headers],[グループ番号]])+1,0)="","",VLOOKUP(MasterData_Taisaku[[#This Row],[グループ番号]],MasterData_Rekka[[グループ番号]:[S-1]],COLUMN(MasterData_Rekka[[#Headers],[S-4]])-COLUMN(MasterData_Rekka[[#Headers],[グループ番号]])+1,0))),"")</f>
        <v/>
      </c>
      <c r="DX7" s="10" t="str">
        <f>IFERROR(IF(OR(MasterData_Taisaku[[#This Row],[シナリオ名称]]="",MasterData_Taisaku[[#This Row],[グループ番号]]=""),"",IF(VLOOKUP(MasterData_Taisaku[[#This Row],[グループ番号]],MasterData_Rekka[[グループ番号]:[S-1]],COLUMN(MasterData_Rekka[[#Headers],[S-3]])-COLUMN(MasterData_Rekka[[#Headers],[グループ番号]])+1,0)="","",VLOOKUP(MasterData_Taisaku[[#This Row],[グループ番号]],MasterData_Rekka[[グループ番号]:[S-1]],COLUMN(MasterData_Rekka[[#Headers],[S-3]])-COLUMN(MasterData_Rekka[[#Headers],[グループ番号]])+1,0))),"")</f>
        <v/>
      </c>
      <c r="DY7" s="10">
        <f>IFERROR(IF(OR(MasterData_Taisaku[[#This Row],[シナリオ名称]]="",MasterData_Taisaku[[#This Row],[グループ番号]]=""),"",IF(VLOOKUP(MasterData_Taisaku[[#This Row],[グループ番号]],MasterData_Rekka[[グループ番号]:[S-1]],COLUMN(MasterData_Rekka[[#Headers],[S-2]])-COLUMN(MasterData_Rekka[[#Headers],[グループ番号]])+1,0)="","",VLOOKUP(MasterData_Taisaku[[#This Row],[グループ番号]],MasterData_Rekka[[グループ番号]:[S-1]],COLUMN(MasterData_Rekka[[#Headers],[S-2]])-COLUMN(MasterData_Rekka[[#Headers],[グループ番号]])+1,0))),"")</f>
        <v>2030</v>
      </c>
      <c r="DZ7" s="10">
        <f>IFERROR(IF(OR(MasterData_Taisaku[[#This Row],[シナリオ名称]]="",MasterData_Taisaku[[#This Row],[グループ番号]]=""),"",IF(VLOOKUP(MasterData_Taisaku[[#This Row],[グループ番号]],MasterData_Rekka[[グループ番号]:[S-1]],COLUMN(MasterData_Rekka[[#Headers],[S-1]])-COLUMN(MasterData_Rekka[[#Headers],[グループ番号]])+1,0)="","",VLOOKUP(MasterData_Taisaku[[#This Row],[グループ番号]],MasterData_Rekka[[グループ番号]:[S-1]],COLUMN(MasterData_Rekka[[#Headers],[S-1]])-COLUMN(MasterData_Rekka[[#Headers],[グループ番号]])+1,0))),"")</f>
        <v>2036</v>
      </c>
    </row>
    <row r="8" spans="1:130" ht="14.25" customHeight="1">
      <c r="A8" s="22">
        <f>ROW()-1</f>
        <v>7</v>
      </c>
      <c r="B8" s="7" t="s">
        <v>218</v>
      </c>
      <c r="C8" s="5" t="s">
        <v>176</v>
      </c>
      <c r="D8" s="4">
        <v>2</v>
      </c>
      <c r="E8" s="5" t="s">
        <v>250</v>
      </c>
      <c r="F8" s="5" t="s">
        <v>220</v>
      </c>
      <c r="G8" s="5" t="s">
        <v>221</v>
      </c>
      <c r="H8" s="6">
        <v>250</v>
      </c>
      <c r="I8" s="5" t="s">
        <v>251</v>
      </c>
      <c r="J8" s="8">
        <v>50000</v>
      </c>
      <c r="K8" s="4">
        <v>30</v>
      </c>
      <c r="L8" s="5" t="s">
        <v>216</v>
      </c>
      <c r="M8" s="4" t="s">
        <v>217</v>
      </c>
      <c r="N8" s="4">
        <f>IFERROR(IF(OR(MasterData_Taisaku[[#This Row],[シナリオ名称]]="",MasterData_Taisaku[[#This Row],[グループ番号]]=""),"",IF(AND(LEFT(MasterData_Taisaku[[#This Row],[シナリオ名称]],2)=MasterData_Taisaku[[#This Row],[区分1]],MasterData_Taisaku[[#This Row],[対策時の健全度]]&lt;&gt;"TBM",MasterData_Taisaku[[#This Row],[現在の健全度]]&lt;&gt;0,MasterData_Taisaku[[#This Row],[対策時の健全度]]&gt;=MasterData_Taisaku[[#This Row],[現在の健全度]]),MasterData_Taisaku[[#This Row],[対策初年度]],IF(AND(LEFT(MasterData_Taisaku[[#This Row],[シナリオ名称]],2)=MasterData_Taisaku[[#This Row],[区分1]],MasterData_Taisaku[[#This Row],[対策時の健全度]]=4,MasterData_Taisaku[[#This Row],[S-4]]&lt;&gt;"",MasterData_Taisaku[[#This Row],[S-4]]&gt;=MasterData_Taisaku[[#This Row],[対策初年度]]),MasterData_Taisaku[[#This Row],[S-4]],IF(AND(LEFT(MasterData_Taisaku[[#This Row],[シナリオ名称]],2)=MasterData_Taisaku[[#This Row],[区分1]],MasterData_Taisaku[[#This Row],[対策時の健全度]]=4,MasterData_Taisaku[[#This Row],[S-4]]&lt;&gt;"",MasterData_Taisaku[[#This Row],[S-4]]&lt;MasterData_Taisaku[[#This Row],[対策初年度]]),MasterData_Taisaku[[#This Row],[対策初年度]],IF(AND(LEFT(MasterData_Taisaku[[#This Row],[シナリオ名称]],2)=MasterData_Taisaku[[#This Row],[区分1]],MasterData_Taisaku[[#This Row],[対策時の健全度]]=3,MasterData_Taisaku[[#This Row],[S-3]]&lt;&gt;"",MasterData_Taisaku[[#This Row],[S-3]]&gt;=MasterData_Taisaku[[#This Row],[対策初年度]]),MasterData_Taisaku[[#This Row],[S-3]],IF(AND(LEFT(MasterData_Taisaku[[#This Row],[シナリオ名称]],2)=MasterData_Taisaku[[#This Row],[区分1]],MasterData_Taisaku[[#This Row],[対策時の健全度]]=3,MasterData_Taisaku[[#This Row],[S-3]]&lt;&gt;"",MasterData_Taisaku[[#This Row],[S-3]]&lt;MasterData_Taisaku[[#This Row],[対策初年度]]),MasterData_Taisaku[[#This Row],[対策初年度]],IF(AND(LEFT(MasterData_Taisaku[[#This Row],[シナリオ名称]],2)=MasterData_Taisaku[[#This Row],[区分1]],MasterData_Taisaku[[#This Row],[対策時の健全度]]=2,MasterData_Taisaku[[#This Row],[S-2]]&lt;&gt;"",MasterData_Taisaku[[#This Row],[S-2]]&gt;=MasterData_Taisaku[[#This Row],[対策初年度]]),MasterData_Taisaku[[#This Row],[S-2]],IF(AND(LEFT(MasterData_Taisaku[[#This Row],[シナリオ名称]],2)=MasterData_Taisaku[[#This Row],[区分1]],MasterData_Taisaku[[#This Row],[対策時の健全度]]=2,MasterData_Taisaku[[#This Row],[S-2]]&lt;&gt;"",MasterData_Taisaku[[#This Row],[S-2]]&lt;MasterData_Taisaku[[#This Row],[対策初年度]]),MasterData_Taisaku[[#This Row],[対策初年度]],IF(AND(LEFT(MasterData_Taisaku[[#This Row],[シナリオ名称]],2)=MasterData_Taisaku[[#This Row],[区分1]],MasterData_Taisaku[[#This Row],[対策時の健全度]]=1,MasterData_Taisaku[[#This Row],[S-1]]&lt;&gt;"",MasterData_Taisaku[[#This Row],[S-1]]&gt;=MasterData_Taisaku[[#This Row],[対策初年度]]),MasterData_Taisaku[[#This Row],[S-1]],IF(AND(LEFT(MasterData_Taisaku[[#This Row],[シナリオ名称]],2)=MasterData_Taisaku[[#This Row],[区分1]],MasterData_Taisaku[[#This Row],[対策時の健全度]]=1,MasterData_Taisaku[[#This Row],[S-1]]&lt;&gt;"",MasterData_Taisaku[[#This Row],[S-1]]&lt;MasterData_Taisaku[[#This Row],[対策初年度]]),MasterData_Taisaku[[#This Row],[対策初年度]],IF(AND(LEFT(MasterData_Taisaku[[#This Row],[シナリオ名称]],2)=MasterData_Taisaku[[#This Row],[区分2]],MasterData_Taisaku[[#This Row],[現在の健全度]]&lt;&gt;0,MasterData_Taisaku[[#This Row],[現在の健全度]]&lt;=3),MasterData_Taisaku[[#This Row],[対策初年度]],IF(MasterData_Taisaku[[#This Row],[供用開始年度]]+MasterData_Taisaku[[#This Row],[耐用年数(本体)]]&lt;=MasterData_Taisaku[[#This Row],[対策初年度]],MasterData_Taisaku[[#This Row],[対策初年度]],IF(MasterData_Taisaku[[#This Row],[供用開始年度]]+MasterData_Taisaku[[#This Row],[耐用年数(本体)]]&gt;MasterData_Taisaku[[#This Row],[対策初年度]],MasterData_Taisaku[[#This Row],[供用開始年度]]+MasterData_Taisaku[[#This Row],[耐用年数(本体)]]))))))))))))),MasterData_Taisaku[[#This Row],[対策初年度]])</f>
        <v>2027</v>
      </c>
      <c r="O8" s="4">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2057</v>
      </c>
      <c r="P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Q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R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S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T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U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V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W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X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Y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Z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A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B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C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D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E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F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G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H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I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J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K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L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M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N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O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P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Q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R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S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T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U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V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W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X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Y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Z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A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B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C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D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E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F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G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H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I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J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K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L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M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N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O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P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Q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R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S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T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U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V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W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X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Y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Z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A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B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C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D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E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F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G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H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I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J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K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L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M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N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O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P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Q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R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S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T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U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V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W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X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Y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Z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A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B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C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D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E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F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G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H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I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J8" s="10">
        <f>IFERROR(IF(OR(MasterData_Taisaku[[#This Row],[シナリオ名称]]="",MasterData_Taisaku[[#This Row],[グループ番号]]="",MasterData_Taisaku[[#This Row],[1回目]]=""),"",MAX(MasterData_Taisaku[[#This Row],[1回目]:[100回目]])),"")</f>
        <v>2057</v>
      </c>
      <c r="DK8" s="3" cm="1">
        <f t="array" ref="DK8">IFERROR(IF(OR(MasterData_Taisaku[[#This Row],[シナリオ名称]]="",MasterData_Taisaku[[#This Row],[グループ番号]]=""),"",MasterData_Common[検討期間]),"")</f>
        <v>40</v>
      </c>
      <c r="DL8" s="3" cm="1">
        <f t="array" ref="DL8">IFERROR(IF(OR(MasterData_Taisaku[[#This Row],[シナリオ名称]]="",MasterData_Taisaku[[#This Row],[グループ番号]]=""),"",MasterData_Common[機能診断年度]),"")</f>
        <v>2024</v>
      </c>
      <c r="DM8" s="3" cm="1">
        <f t="array" ref="DM8">IFERROR(IF(OR(MasterData_Taisaku[[#This Row],[シナリオ名称]]="",MasterData_Taisaku[[#This Row],[グループ番号]]=""),"",MasterData_Common[検討開始年度]),"")</f>
        <v>2025</v>
      </c>
      <c r="DN8" s="3" cm="1">
        <f t="array" ref="DN8">IFERROR(IF(OR(MasterData_Taisaku[[#This Row],[シナリオ名称]]="",MasterData_Taisaku[[#This Row],[グループ番号]]=""),"",MasterData_Common[対策初年度]),"")</f>
        <v>2027</v>
      </c>
      <c r="DO8" s="3" t="str" cm="1">
        <f t="array" ref="DO8">IFERROR(IF(OR(MasterData_Taisaku[[#This Row],[シナリオ名称]]="",MasterData_Taisaku[[#This Row],[グループ番号]]=""),"",MasterData_Common[区分1]),"")</f>
        <v>土木</v>
      </c>
      <c r="DP8" s="3" t="str" cm="1">
        <f t="array" ref="DP8">IFERROR(IF(OR(MasterData_Taisaku[[#This Row],[シナリオ名称]]="",MasterData_Taisaku[[#This Row],[グループ番号]]=""),"",MasterData_Common[区分2]),"")</f>
        <v>機械</v>
      </c>
      <c r="DQ8" s="3" cm="1">
        <f t="array" ref="DQ8">IFERROR(IF(OR(MasterData_Taisaku[[#This Row],[シナリオ名称]]="",MasterData_Taisaku[[#This Row],[グループ番号]]=""),"",MasterData_Common[検討終了年度]),"")</f>
        <v>2064</v>
      </c>
      <c r="DR8" s="3" cm="1">
        <f t="array" ref="DR8">IFERROR(IF(OR(MasterData_Taisaku[[#This Row],[シナリオ名称]]="",MasterData_Taisaku[[#This Row],[グループ番号]]=""),"",MasterData_Common[割引率]),"")</f>
        <v>0.04</v>
      </c>
      <c r="DS8" s="3" t="str">
        <f>IFERROR(IF(OR(MasterData_Taisaku[[#This Row],[シナリオ名称]]="",MasterData_Taisaku[[#This Row],[グループ番号]]=""),"",IF(LEFT(MasterData_Taisaku[[#This Row],[シナリオ名称]],2)=MasterData_Taisaku[[#This Row],[区分1]],VLOOKUP(MasterData_Taisaku[[#This Row],[グループ番号]],MasterData_Doboku[[グループ番号]:[区分]],COLUMN(MasterData_Doboku[[#Headers],[区分]])-COLUMN(MasterData_Doboku[[#Headers],[グループ番号]])+1,0),IF(LEFT(MasterData_Taisaku[[#This Row],[シナリオ名称]],2)=MasterData_Taisaku[[#This Row],[区分2]],VLOOKUP(MasterData_Taisaku[[#This Row],[グループ番号]],MasterData_Setsubi[[グループ番号]:[区分]],COLUMN(MasterData_Setsubi[[#Headers],[区分]])-COLUMN(MasterData_Setsubi[[#Headers],[グループ番号]])+1,0),""))),"")</f>
        <v>開水路</v>
      </c>
      <c r="DT8" s="3">
        <f>IFERROR(IF(OR(MasterData_Taisaku[[#This Row],[シナリオ名称]]="",MasterData_Taisaku[[#This Row],[グループ番号]]=""),"",IF(LEFT(MasterData_Taisaku[[#This Row],[シナリオ名称]],2)=MasterData_Taisaku[[#This Row],[区分1]],VLOOKUP(MasterData_Taisaku[[#This Row],[グループ番号]],MasterData_Doboku[[グループ番号]:[現在の健全度]],COLUMN(MasterData_Doboku[[#Headers],[現在の健全度]])-COLUMN(MasterData_Doboku[[#Headers],[グループ番号]])+1,0),IF(LEFT(MasterData_Taisaku[[#This Row],[シナリオ名称]],2)=MasterData_Taisaku[[#This Row],[区分2]],VLOOKUP(MasterData_Taisaku[[#This Row],[グループ番号]],MasterData_Setsubi[[グループ番号]:[現在の健全度]],COLUMN(MasterData_Setsubi[[#Headers],[現在の健全度]])-COLUMN(MasterData_Setsubi[[#Headers],[グループ番号]])+1,0),""))),"")</f>
        <v>2</v>
      </c>
      <c r="DU8"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Row],[グループ番号]],MasterData_Doboku[[グループ番号]:[耐用年数]],COLUMN(MasterData_Doboku[[#Headers],[供用開始年度]])-COLUMN(MasterData_Doboku[[#Headers],[グループ番号]])+1,0),IF(LEFT(MasterData_Taisaku[[#This Row],[シナリオ名称]],2)=MasterData_Taisaku[[#This Row],[区分2]],VLOOKUP(MasterData_Taisaku[[#This Row],[グループ番号]],MasterData_Setsubi[[グループ番号]:[耐用年数]],COLUMN(MasterData_Setsubi[[#Headers],[供用開始年度(交換年度)]])-COLUMN(MasterData_Setsubi[[#Headers],[グループ番号]])+1,0),""))),"")</f>
        <v>1988</v>
      </c>
      <c r="DV8"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Row],[グループ番号]],MasterData_Doboku[[グループ番号]:[耐用年数]],COLUMN(MasterData_Doboku[[#Headers],[耐用年数]])-COLUMN(MasterData_Doboku[[#Headers],[グループ番号]])+1,0),IF(LEFT(MasterData_Taisaku[[#This Row],[シナリオ名称]],2)=MasterData_Taisaku[[#This Row],[区分2]],VLOOKUP(MasterData_Taisaku[[#This Row],[グループ番号]],MasterData_Setsubi[[グループ番号]:[耐用年数]],COLUMN(MasterData_Setsubi[[#Headers],[耐用年数]])-COLUMN(MasterData_Setsubi[[#Headers],[グループ番号]])+1,0),""))),"")</f>
        <v>40</v>
      </c>
      <c r="DW8" s="10" t="str">
        <f>IFERROR(IF(OR(MasterData_Taisaku[[#This Row],[シナリオ名称]]="",MasterData_Taisaku[[#This Row],[グループ番号]]=""),"",IF(VLOOKUP(MasterData_Taisaku[[#This Row],[グループ番号]],MasterData_Rekka[[グループ番号]:[S-1]],COLUMN(MasterData_Rekka[[#Headers],[S-4]])-COLUMN(MasterData_Rekka[[#Headers],[グループ番号]])+1,0)="","",VLOOKUP(MasterData_Taisaku[[#This Row],[グループ番号]],MasterData_Rekka[[グループ番号]:[S-1]],COLUMN(MasterData_Rekka[[#Headers],[S-4]])-COLUMN(MasterData_Rekka[[#Headers],[グループ番号]])+1,0))),"")</f>
        <v/>
      </c>
      <c r="DX8" s="10" t="str">
        <f>IFERROR(IF(OR(MasterData_Taisaku[[#This Row],[シナリオ名称]]="",MasterData_Taisaku[[#This Row],[グループ番号]]=""),"",IF(VLOOKUP(MasterData_Taisaku[[#This Row],[グループ番号]],MasterData_Rekka[[グループ番号]:[S-1]],COLUMN(MasterData_Rekka[[#Headers],[S-3]])-COLUMN(MasterData_Rekka[[#Headers],[グループ番号]])+1,0)="","",VLOOKUP(MasterData_Taisaku[[#This Row],[グループ番号]],MasterData_Rekka[[グループ番号]:[S-1]],COLUMN(MasterData_Rekka[[#Headers],[S-3]])-COLUMN(MasterData_Rekka[[#Headers],[グループ番号]])+1,0))),"")</f>
        <v/>
      </c>
      <c r="DY8" s="10">
        <f>IFERROR(IF(OR(MasterData_Taisaku[[#This Row],[シナリオ名称]]="",MasterData_Taisaku[[#This Row],[グループ番号]]=""),"",IF(VLOOKUP(MasterData_Taisaku[[#This Row],[グループ番号]],MasterData_Rekka[[グループ番号]:[S-1]],COLUMN(MasterData_Rekka[[#Headers],[S-2]])-COLUMN(MasterData_Rekka[[#Headers],[グループ番号]])+1,0)="","",VLOOKUP(MasterData_Taisaku[[#This Row],[グループ番号]],MasterData_Rekka[[グループ番号]:[S-1]],COLUMN(MasterData_Rekka[[#Headers],[S-2]])-COLUMN(MasterData_Rekka[[#Headers],[グループ番号]])+1,0))),"")</f>
        <v>2030</v>
      </c>
      <c r="DZ8" s="10">
        <f>IFERROR(IF(OR(MasterData_Taisaku[[#This Row],[シナリオ名称]]="",MasterData_Taisaku[[#This Row],[グループ番号]]=""),"",IF(VLOOKUP(MasterData_Taisaku[[#This Row],[グループ番号]],MasterData_Rekka[[グループ番号]:[S-1]],COLUMN(MasterData_Rekka[[#Headers],[S-1]])-COLUMN(MasterData_Rekka[[#Headers],[グループ番号]])+1,0)="","",VLOOKUP(MasterData_Taisaku[[#This Row],[グループ番号]],MasterData_Rekka[[グループ番号]:[S-1]],COLUMN(MasterData_Rekka[[#Headers],[S-1]])-COLUMN(MasterData_Rekka[[#Headers],[グループ番号]])+1,0))),"")</f>
        <v>2036</v>
      </c>
    </row>
    <row r="9" spans="1:130" ht="14.25" customHeight="1">
      <c r="A9" s="22">
        <f t="shared" si="0"/>
        <v>8</v>
      </c>
      <c r="B9" s="7" t="s">
        <v>218</v>
      </c>
      <c r="C9" s="5" t="s">
        <v>177</v>
      </c>
      <c r="D9" s="4">
        <v>2</v>
      </c>
      <c r="E9" s="5" t="s">
        <v>252</v>
      </c>
      <c r="F9" s="5" t="s">
        <v>211</v>
      </c>
      <c r="G9" s="5" t="s">
        <v>212</v>
      </c>
      <c r="H9" s="6">
        <v>1500</v>
      </c>
      <c r="I9" s="5" t="s">
        <v>181</v>
      </c>
      <c r="J9" s="8">
        <v>28500</v>
      </c>
      <c r="K9" s="4">
        <v>10</v>
      </c>
      <c r="L9" s="5" t="s">
        <v>216</v>
      </c>
      <c r="M9" s="4" t="s">
        <v>222</v>
      </c>
      <c r="N9" s="4">
        <f>IFERROR(IF(OR(MasterData_Taisaku[[#This Row],[シナリオ名称]]="",MasterData_Taisaku[[#This Row],[グループ番号]]=""),"",IF(AND(LEFT(MasterData_Taisaku[[#This Row],[シナリオ名称]],2)=MasterData_Taisaku[[#This Row],[区分1]],MasterData_Taisaku[[#This Row],[対策時の健全度]]&lt;&gt;"TBM",MasterData_Taisaku[[#This Row],[現在の健全度]]&lt;&gt;0,MasterData_Taisaku[[#This Row],[対策時の健全度]]&gt;=MasterData_Taisaku[[#This Row],[現在の健全度]]),MasterData_Taisaku[[#This Row],[対策初年度]],IF(AND(LEFT(MasterData_Taisaku[[#This Row],[シナリオ名称]],2)=MasterData_Taisaku[[#This Row],[区分1]],MasterData_Taisaku[[#This Row],[対策時の健全度]]=4,MasterData_Taisaku[[#This Row],[S-4]]&lt;&gt;"",MasterData_Taisaku[[#This Row],[S-4]]&gt;=MasterData_Taisaku[[#This Row],[対策初年度]]),MasterData_Taisaku[[#This Row],[S-4]],IF(AND(LEFT(MasterData_Taisaku[[#This Row],[シナリオ名称]],2)=MasterData_Taisaku[[#This Row],[区分1]],MasterData_Taisaku[[#This Row],[対策時の健全度]]=4,MasterData_Taisaku[[#This Row],[S-4]]&lt;&gt;"",MasterData_Taisaku[[#This Row],[S-4]]&lt;MasterData_Taisaku[[#This Row],[対策初年度]]),MasterData_Taisaku[[#This Row],[対策初年度]],IF(AND(LEFT(MasterData_Taisaku[[#This Row],[シナリオ名称]],2)=MasterData_Taisaku[[#This Row],[区分1]],MasterData_Taisaku[[#This Row],[対策時の健全度]]=3,MasterData_Taisaku[[#This Row],[S-3]]&lt;&gt;"",MasterData_Taisaku[[#This Row],[S-3]]&gt;=MasterData_Taisaku[[#This Row],[対策初年度]]),MasterData_Taisaku[[#This Row],[S-3]],IF(AND(LEFT(MasterData_Taisaku[[#This Row],[シナリオ名称]],2)=MasterData_Taisaku[[#This Row],[区分1]],MasterData_Taisaku[[#This Row],[対策時の健全度]]=3,MasterData_Taisaku[[#This Row],[S-3]]&lt;&gt;"",MasterData_Taisaku[[#This Row],[S-3]]&lt;MasterData_Taisaku[[#This Row],[対策初年度]]),MasterData_Taisaku[[#This Row],[対策初年度]],IF(AND(LEFT(MasterData_Taisaku[[#This Row],[シナリオ名称]],2)=MasterData_Taisaku[[#This Row],[区分1]],MasterData_Taisaku[[#This Row],[対策時の健全度]]=2,MasterData_Taisaku[[#This Row],[S-2]]&lt;&gt;"",MasterData_Taisaku[[#This Row],[S-2]]&gt;=MasterData_Taisaku[[#This Row],[対策初年度]]),MasterData_Taisaku[[#This Row],[S-2]],IF(AND(LEFT(MasterData_Taisaku[[#This Row],[シナリオ名称]],2)=MasterData_Taisaku[[#This Row],[区分1]],MasterData_Taisaku[[#This Row],[対策時の健全度]]=2,MasterData_Taisaku[[#This Row],[S-2]]&lt;&gt;"",MasterData_Taisaku[[#This Row],[S-2]]&lt;MasterData_Taisaku[[#This Row],[対策初年度]]),MasterData_Taisaku[[#This Row],[対策初年度]],IF(AND(LEFT(MasterData_Taisaku[[#This Row],[シナリオ名称]],2)=MasterData_Taisaku[[#This Row],[区分1]],MasterData_Taisaku[[#This Row],[対策時の健全度]]=1,MasterData_Taisaku[[#This Row],[S-1]]&lt;&gt;"",MasterData_Taisaku[[#This Row],[S-1]]&gt;=MasterData_Taisaku[[#This Row],[対策初年度]]),MasterData_Taisaku[[#This Row],[S-1]],IF(AND(LEFT(MasterData_Taisaku[[#This Row],[シナリオ名称]],2)=MasterData_Taisaku[[#This Row],[区分1]],MasterData_Taisaku[[#This Row],[対策時の健全度]]=1,MasterData_Taisaku[[#This Row],[S-1]]&lt;&gt;"",MasterData_Taisaku[[#This Row],[S-1]]&lt;MasterData_Taisaku[[#This Row],[対策初年度]]),MasterData_Taisaku[[#This Row],[対策初年度]],IF(AND(LEFT(MasterData_Taisaku[[#This Row],[シナリオ名称]],2)=MasterData_Taisaku[[#This Row],[区分2]],MasterData_Taisaku[[#This Row],[現在の健全度]]&lt;&gt;0,MasterData_Taisaku[[#This Row],[現在の健全度]]&lt;=3),MasterData_Taisaku[[#This Row],[対策初年度]],IF(MasterData_Taisaku[[#This Row],[供用開始年度]]+MasterData_Taisaku[[#This Row],[耐用年数(本体)]]&lt;=MasterData_Taisaku[[#This Row],[対策初年度]],MasterData_Taisaku[[#This Row],[対策初年度]],IF(MasterData_Taisaku[[#This Row],[供用開始年度]]+MasterData_Taisaku[[#This Row],[耐用年数(本体)]]&gt;MasterData_Taisaku[[#This Row],[対策初年度]],MasterData_Taisaku[[#This Row],[供用開始年度]]+MasterData_Taisaku[[#This Row],[耐用年数(本体)]]))))))))))))),MasterData_Taisaku[[#This Row],[対策初年度]])</f>
        <v>2032</v>
      </c>
      <c r="O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P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Q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R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S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T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U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V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W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X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Y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Z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A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B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C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D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E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F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G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H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I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J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K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L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M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N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O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P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Q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R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S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T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U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V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W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X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Y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Z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A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B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C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D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E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F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G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H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I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J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K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L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M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N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O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P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Q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R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S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T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U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V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W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X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Y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Z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A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B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C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D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E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F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G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H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I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J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K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L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M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N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O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P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Q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R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S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T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U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V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W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X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Y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Z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A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B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C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D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E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F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G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H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I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J9" s="10">
        <f>IFERROR(IF(OR(MasterData_Taisaku[[#This Row],[シナリオ名称]]="",MasterData_Taisaku[[#This Row],[グループ番号]]="",MasterData_Taisaku[[#This Row],[1回目]]=""),"",MAX(MasterData_Taisaku[[#This Row],[1回目]:[100回目]])),"")</f>
        <v>2032</v>
      </c>
      <c r="DK9" s="3" cm="1">
        <f t="array" ref="DK9">IFERROR(IF(OR(MasterData_Taisaku[[#This Row],[シナリオ名称]]="",MasterData_Taisaku[[#This Row],[グループ番号]]=""),"",MasterData_Common[検討期間]),"")</f>
        <v>40</v>
      </c>
      <c r="DL9" s="3" cm="1">
        <f t="array" ref="DL9">IFERROR(IF(OR(MasterData_Taisaku[[#This Row],[シナリオ名称]]="",MasterData_Taisaku[[#This Row],[グループ番号]]=""),"",MasterData_Common[機能診断年度]),"")</f>
        <v>2024</v>
      </c>
      <c r="DM9" s="3" cm="1">
        <f t="array" ref="DM9">IFERROR(IF(OR(MasterData_Taisaku[[#This Row],[シナリオ名称]]="",MasterData_Taisaku[[#This Row],[グループ番号]]=""),"",MasterData_Common[検討開始年度]),"")</f>
        <v>2025</v>
      </c>
      <c r="DN9" s="3" cm="1">
        <f t="array" ref="DN9">IFERROR(IF(OR(MasterData_Taisaku[[#This Row],[シナリオ名称]]="",MasterData_Taisaku[[#This Row],[グループ番号]]=""),"",MasterData_Common[対策初年度]),"")</f>
        <v>2027</v>
      </c>
      <c r="DO9" s="3" t="str" cm="1">
        <f t="array" ref="DO9">IFERROR(IF(OR(MasterData_Taisaku[[#This Row],[シナリオ名称]]="",MasterData_Taisaku[[#This Row],[グループ番号]]=""),"",MasterData_Common[区分1]),"")</f>
        <v>土木</v>
      </c>
      <c r="DP9" s="3" t="str" cm="1">
        <f t="array" ref="DP9">IFERROR(IF(OR(MasterData_Taisaku[[#This Row],[シナリオ名称]]="",MasterData_Taisaku[[#This Row],[グループ番号]]=""),"",MasterData_Common[区分2]),"")</f>
        <v>機械</v>
      </c>
      <c r="DQ9" s="3" cm="1">
        <f t="array" ref="DQ9">IFERROR(IF(OR(MasterData_Taisaku[[#This Row],[シナリオ名称]]="",MasterData_Taisaku[[#This Row],[グループ番号]]=""),"",MasterData_Common[検討終了年度]),"")</f>
        <v>2064</v>
      </c>
      <c r="DR9" s="3" cm="1">
        <f t="array" ref="DR9">IFERROR(IF(OR(MasterData_Taisaku[[#This Row],[シナリオ名称]]="",MasterData_Taisaku[[#This Row],[グループ番号]]=""),"",MasterData_Common[割引率]),"")</f>
        <v>0.04</v>
      </c>
      <c r="DS9" s="3" t="str">
        <f>IFERROR(IF(OR(MasterData_Taisaku[[#This Row],[シナリオ名称]]="",MasterData_Taisaku[[#This Row],[グループ番号]]=""),"",IF(LEFT(MasterData_Taisaku[[#This Row],[シナリオ名称]],2)=MasterData_Taisaku[[#This Row],[区分1]],VLOOKUP(MasterData_Taisaku[[#This Row],[グループ番号]],MasterData_Doboku[[グループ番号]:[区分]],COLUMN(MasterData_Doboku[[#Headers],[区分]])-COLUMN(MasterData_Doboku[[#Headers],[グループ番号]])+1,0),IF(LEFT(MasterData_Taisaku[[#This Row],[シナリオ名称]],2)=MasterData_Taisaku[[#This Row],[区分2]],VLOOKUP(MasterData_Taisaku[[#This Row],[グループ番号]],MasterData_Setsubi[[グループ番号]:[区分]],COLUMN(MasterData_Setsubi[[#Headers],[区分]])-COLUMN(MasterData_Setsubi[[#Headers],[グループ番号]])+1,0),""))),"")</f>
        <v>開水路</v>
      </c>
      <c r="DT9" s="3">
        <f>IFERROR(IF(OR(MasterData_Taisaku[[#This Row],[シナリオ名称]]="",MasterData_Taisaku[[#This Row],[グループ番号]]=""),"",IF(LEFT(MasterData_Taisaku[[#This Row],[シナリオ名称]],2)=MasterData_Taisaku[[#This Row],[区分1]],VLOOKUP(MasterData_Taisaku[[#This Row],[グループ番号]],MasterData_Doboku[[グループ番号]:[現在の健全度]],COLUMN(MasterData_Doboku[[#Headers],[現在の健全度]])-COLUMN(MasterData_Doboku[[#Headers],[グループ番号]])+1,0),IF(LEFT(MasterData_Taisaku[[#This Row],[シナリオ名称]],2)=MasterData_Taisaku[[#This Row],[区分2]],VLOOKUP(MasterData_Taisaku[[#This Row],[グループ番号]],MasterData_Setsubi[[グループ番号]:[現在の健全度]],COLUMN(MasterData_Setsubi[[#Headers],[現在の健全度]])-COLUMN(MasterData_Setsubi[[#Headers],[グループ番号]])+1,0),""))),"")</f>
        <v>3</v>
      </c>
      <c r="DU9"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Row],[グループ番号]],MasterData_Doboku[[グループ番号]:[耐用年数]],COLUMN(MasterData_Doboku[[#Headers],[供用開始年度]])-COLUMN(MasterData_Doboku[[#Headers],[グループ番号]])+1,0),IF(LEFT(MasterData_Taisaku[[#This Row],[シナリオ名称]],2)=MasterData_Taisaku[[#This Row],[区分2]],VLOOKUP(MasterData_Taisaku[[#This Row],[グループ番号]],MasterData_Setsubi[[グループ番号]:[耐用年数]],COLUMN(MasterData_Setsubi[[#Headers],[供用開始年度(交換年度)]])-COLUMN(MasterData_Setsubi[[#Headers],[グループ番号]])+1,0),""))),"")</f>
        <v>1988</v>
      </c>
      <c r="DV9"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Row],[グループ番号]],MasterData_Doboku[[グループ番号]:[耐用年数]],COLUMN(MasterData_Doboku[[#Headers],[耐用年数]])-COLUMN(MasterData_Doboku[[#Headers],[グループ番号]])+1,0),IF(LEFT(MasterData_Taisaku[[#This Row],[シナリオ名称]],2)=MasterData_Taisaku[[#This Row],[区分2]],VLOOKUP(MasterData_Taisaku[[#This Row],[グループ番号]],MasterData_Setsubi[[グループ番号]:[耐用年数]],COLUMN(MasterData_Setsubi[[#Headers],[耐用年数]])-COLUMN(MasterData_Setsubi[[#Headers],[グループ番号]])+1,0),""))),"")</f>
        <v>40</v>
      </c>
      <c r="DW9" s="10" t="str">
        <f>IFERROR(IF(OR(MasterData_Taisaku[[#This Row],[シナリオ名称]]="",MasterData_Taisaku[[#This Row],[グループ番号]]=""),"",IF(VLOOKUP(MasterData_Taisaku[[#This Row],[グループ番号]],MasterData_Rekka[[グループ番号]:[S-1]],COLUMN(MasterData_Rekka[[#Headers],[S-4]])-COLUMN(MasterData_Rekka[[#Headers],[グループ番号]])+1,0)="","",VLOOKUP(MasterData_Taisaku[[#This Row],[グループ番号]],MasterData_Rekka[[グループ番号]:[S-1]],COLUMN(MasterData_Rekka[[#Headers],[S-4]])-COLUMN(MasterData_Rekka[[#Headers],[グループ番号]])+1,0))),"")</f>
        <v/>
      </c>
      <c r="DX9" s="10">
        <f>IFERROR(IF(OR(MasterData_Taisaku[[#This Row],[シナリオ名称]]="",MasterData_Taisaku[[#This Row],[グループ番号]]=""),"",IF(VLOOKUP(MasterData_Taisaku[[#This Row],[グループ番号]],MasterData_Rekka[[グループ番号]:[S-1]],COLUMN(MasterData_Rekka[[#Headers],[S-3]])-COLUMN(MasterData_Rekka[[#Headers],[グループ番号]])+1,0)="","",VLOOKUP(MasterData_Taisaku[[#This Row],[グループ番号]],MasterData_Rekka[[グループ番号]:[S-1]],COLUMN(MasterData_Rekka[[#Headers],[S-3]])-COLUMN(MasterData_Rekka[[#Headers],[グループ番号]])+1,0))),"")</f>
        <v>2024</v>
      </c>
      <c r="DY9" s="10">
        <f>IFERROR(IF(OR(MasterData_Taisaku[[#This Row],[シナリオ名称]]="",MasterData_Taisaku[[#This Row],[グループ番号]]=""),"",IF(VLOOKUP(MasterData_Taisaku[[#This Row],[グループ番号]],MasterData_Rekka[[グループ番号]:[S-1]],COLUMN(MasterData_Rekka[[#Headers],[S-2]])-COLUMN(MasterData_Rekka[[#Headers],[グループ番号]])+1,0)="","",VLOOKUP(MasterData_Taisaku[[#This Row],[グループ番号]],MasterData_Rekka[[グループ番号]:[S-1]],COLUMN(MasterData_Rekka[[#Headers],[S-2]])-COLUMN(MasterData_Rekka[[#Headers],[グループ番号]])+1,0))),"")</f>
        <v>2032</v>
      </c>
      <c r="DZ9" s="10">
        <f>IFERROR(IF(OR(MasterData_Taisaku[[#This Row],[シナリオ名称]]="",MasterData_Taisaku[[#This Row],[グループ番号]]=""),"",IF(VLOOKUP(MasterData_Taisaku[[#This Row],[グループ番号]],MasterData_Rekka[[グループ番号]:[S-1]],COLUMN(MasterData_Rekka[[#Headers],[S-1]])-COLUMN(MasterData_Rekka[[#Headers],[グループ番号]])+1,0)="","",VLOOKUP(MasterData_Taisaku[[#This Row],[グループ番号]],MasterData_Rekka[[グループ番号]:[S-1]],COLUMN(MasterData_Rekka[[#Headers],[S-1]])-COLUMN(MasterData_Rekka[[#Headers],[グループ番号]])+1,0))),"")</f>
        <v>2038</v>
      </c>
    </row>
    <row r="10" spans="1:130" ht="14.25" customHeight="1">
      <c r="A10" s="22">
        <f t="shared" si="0"/>
        <v>9</v>
      </c>
      <c r="B10" s="7" t="s">
        <v>218</v>
      </c>
      <c r="C10" s="5" t="s">
        <v>177</v>
      </c>
      <c r="D10" s="4">
        <v>2</v>
      </c>
      <c r="E10" s="5" t="s">
        <v>253</v>
      </c>
      <c r="F10" s="5" t="s">
        <v>220</v>
      </c>
      <c r="G10" s="5" t="s">
        <v>221</v>
      </c>
      <c r="H10" s="6">
        <v>500</v>
      </c>
      <c r="I10" s="5" t="s">
        <v>251</v>
      </c>
      <c r="J10" s="8">
        <v>50000</v>
      </c>
      <c r="K10" s="4">
        <v>30</v>
      </c>
      <c r="L10" s="5" t="s">
        <v>216</v>
      </c>
      <c r="M10" s="4" t="s">
        <v>217</v>
      </c>
      <c r="N10" s="4">
        <f>IFERROR(IF(OR(MasterData_Taisaku[[#This Row],[シナリオ名称]]="",MasterData_Taisaku[[#This Row],[グループ番号]]=""),"",IF(AND(LEFT(MasterData_Taisaku[[#This Row],[シナリオ名称]],2)=MasterData_Taisaku[[#This Row],[区分1]],MasterData_Taisaku[[#This Row],[対策時の健全度]]&lt;&gt;"TBM",MasterData_Taisaku[[#This Row],[現在の健全度]]&lt;&gt;0,MasterData_Taisaku[[#This Row],[対策時の健全度]]&gt;=MasterData_Taisaku[[#This Row],[現在の健全度]]),MasterData_Taisaku[[#This Row],[対策初年度]],IF(AND(LEFT(MasterData_Taisaku[[#This Row],[シナリオ名称]],2)=MasterData_Taisaku[[#This Row],[区分1]],MasterData_Taisaku[[#This Row],[対策時の健全度]]=4,MasterData_Taisaku[[#This Row],[S-4]]&lt;&gt;"",MasterData_Taisaku[[#This Row],[S-4]]&gt;=MasterData_Taisaku[[#This Row],[対策初年度]]),MasterData_Taisaku[[#This Row],[S-4]],IF(AND(LEFT(MasterData_Taisaku[[#This Row],[シナリオ名称]],2)=MasterData_Taisaku[[#This Row],[区分1]],MasterData_Taisaku[[#This Row],[対策時の健全度]]=4,MasterData_Taisaku[[#This Row],[S-4]]&lt;&gt;"",MasterData_Taisaku[[#This Row],[S-4]]&lt;MasterData_Taisaku[[#This Row],[対策初年度]]),MasterData_Taisaku[[#This Row],[対策初年度]],IF(AND(LEFT(MasterData_Taisaku[[#This Row],[シナリオ名称]],2)=MasterData_Taisaku[[#This Row],[区分1]],MasterData_Taisaku[[#This Row],[対策時の健全度]]=3,MasterData_Taisaku[[#This Row],[S-3]]&lt;&gt;"",MasterData_Taisaku[[#This Row],[S-3]]&gt;=MasterData_Taisaku[[#This Row],[対策初年度]]),MasterData_Taisaku[[#This Row],[S-3]],IF(AND(LEFT(MasterData_Taisaku[[#This Row],[シナリオ名称]],2)=MasterData_Taisaku[[#This Row],[区分1]],MasterData_Taisaku[[#This Row],[対策時の健全度]]=3,MasterData_Taisaku[[#This Row],[S-3]]&lt;&gt;"",MasterData_Taisaku[[#This Row],[S-3]]&lt;MasterData_Taisaku[[#This Row],[対策初年度]]),MasterData_Taisaku[[#This Row],[対策初年度]],IF(AND(LEFT(MasterData_Taisaku[[#This Row],[シナリオ名称]],2)=MasterData_Taisaku[[#This Row],[区分1]],MasterData_Taisaku[[#This Row],[対策時の健全度]]=2,MasterData_Taisaku[[#This Row],[S-2]]&lt;&gt;"",MasterData_Taisaku[[#This Row],[S-2]]&gt;=MasterData_Taisaku[[#This Row],[対策初年度]]),MasterData_Taisaku[[#This Row],[S-2]],IF(AND(LEFT(MasterData_Taisaku[[#This Row],[シナリオ名称]],2)=MasterData_Taisaku[[#This Row],[区分1]],MasterData_Taisaku[[#This Row],[対策時の健全度]]=2,MasterData_Taisaku[[#This Row],[S-2]]&lt;&gt;"",MasterData_Taisaku[[#This Row],[S-2]]&lt;MasterData_Taisaku[[#This Row],[対策初年度]]),MasterData_Taisaku[[#This Row],[対策初年度]],IF(AND(LEFT(MasterData_Taisaku[[#This Row],[シナリオ名称]],2)=MasterData_Taisaku[[#This Row],[区分1]],MasterData_Taisaku[[#This Row],[対策時の健全度]]=1,MasterData_Taisaku[[#This Row],[S-1]]&lt;&gt;"",MasterData_Taisaku[[#This Row],[S-1]]&gt;=MasterData_Taisaku[[#This Row],[対策初年度]]),MasterData_Taisaku[[#This Row],[S-1]],IF(AND(LEFT(MasterData_Taisaku[[#This Row],[シナリオ名称]],2)=MasterData_Taisaku[[#This Row],[区分1]],MasterData_Taisaku[[#This Row],[対策時の健全度]]=1,MasterData_Taisaku[[#This Row],[S-1]]&lt;&gt;"",MasterData_Taisaku[[#This Row],[S-1]]&lt;MasterData_Taisaku[[#This Row],[対策初年度]]),MasterData_Taisaku[[#This Row],[対策初年度]],IF(AND(LEFT(MasterData_Taisaku[[#This Row],[シナリオ名称]],2)=MasterData_Taisaku[[#This Row],[区分2]],MasterData_Taisaku[[#This Row],[現在の健全度]]&lt;&gt;0,MasterData_Taisaku[[#This Row],[現在の健全度]]&lt;=3),MasterData_Taisaku[[#This Row],[対策初年度]],IF(MasterData_Taisaku[[#This Row],[供用開始年度]]+MasterData_Taisaku[[#This Row],[耐用年数(本体)]]&lt;=MasterData_Taisaku[[#This Row],[対策初年度]],MasterData_Taisaku[[#This Row],[対策初年度]],IF(MasterData_Taisaku[[#This Row],[供用開始年度]]+MasterData_Taisaku[[#This Row],[耐用年数(本体)]]&gt;MasterData_Taisaku[[#This Row],[対策初年度]],MasterData_Taisaku[[#This Row],[供用開始年度]]+MasterData_Taisaku[[#This Row],[耐用年数(本体)]]))))))))))))),MasterData_Taisaku[[#This Row],[対策初年度]])</f>
        <v>2032</v>
      </c>
      <c r="O10" s="4">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2062</v>
      </c>
      <c r="P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Q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R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S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T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U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V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W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X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Y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Z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A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B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C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D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E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F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G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H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I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J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K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L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M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N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O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P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Q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R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S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T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U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V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W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X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Y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Z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A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B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C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D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E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F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G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H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I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J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K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L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M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N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O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P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Q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R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S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T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U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V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W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X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Y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Z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A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B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C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D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E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F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G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H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I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J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K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L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M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N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O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P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Q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R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S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T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U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V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W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X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Y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Z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A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B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C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D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E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F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G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H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I1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J10" s="10">
        <f>IFERROR(IF(OR(MasterData_Taisaku[[#This Row],[シナリオ名称]]="",MasterData_Taisaku[[#This Row],[グループ番号]]="",MasterData_Taisaku[[#This Row],[1回目]]=""),"",MAX(MasterData_Taisaku[[#This Row],[1回目]:[100回目]])),"")</f>
        <v>2062</v>
      </c>
      <c r="DK10" s="3" cm="1">
        <f t="array" ref="DK10">IFERROR(IF(OR(MasterData_Taisaku[[#This Row],[シナリオ名称]]="",MasterData_Taisaku[[#This Row],[グループ番号]]=""),"",MasterData_Common[検討期間]),"")</f>
        <v>40</v>
      </c>
      <c r="DL10" s="3" cm="1">
        <f t="array" ref="DL10">IFERROR(IF(OR(MasterData_Taisaku[[#This Row],[シナリオ名称]]="",MasterData_Taisaku[[#This Row],[グループ番号]]=""),"",MasterData_Common[機能診断年度]),"")</f>
        <v>2024</v>
      </c>
      <c r="DM10" s="3" cm="1">
        <f t="array" ref="DM10">IFERROR(IF(OR(MasterData_Taisaku[[#This Row],[シナリオ名称]]="",MasterData_Taisaku[[#This Row],[グループ番号]]=""),"",MasterData_Common[検討開始年度]),"")</f>
        <v>2025</v>
      </c>
      <c r="DN10" s="3" cm="1">
        <f t="array" ref="DN10">IFERROR(IF(OR(MasterData_Taisaku[[#This Row],[シナリオ名称]]="",MasterData_Taisaku[[#This Row],[グループ番号]]=""),"",MasterData_Common[対策初年度]),"")</f>
        <v>2027</v>
      </c>
      <c r="DO10" s="3" t="str" cm="1">
        <f t="array" ref="DO10">IFERROR(IF(OR(MasterData_Taisaku[[#This Row],[シナリオ名称]]="",MasterData_Taisaku[[#This Row],[グループ番号]]=""),"",MasterData_Common[区分1]),"")</f>
        <v>土木</v>
      </c>
      <c r="DP10" s="3" t="str" cm="1">
        <f t="array" ref="DP10">IFERROR(IF(OR(MasterData_Taisaku[[#This Row],[シナリオ名称]]="",MasterData_Taisaku[[#This Row],[グループ番号]]=""),"",MasterData_Common[区分2]),"")</f>
        <v>機械</v>
      </c>
      <c r="DQ10" s="3" cm="1">
        <f t="array" ref="DQ10">IFERROR(IF(OR(MasterData_Taisaku[[#This Row],[シナリオ名称]]="",MasterData_Taisaku[[#This Row],[グループ番号]]=""),"",MasterData_Common[検討終了年度]),"")</f>
        <v>2064</v>
      </c>
      <c r="DR10" s="3" cm="1">
        <f t="array" ref="DR10">IFERROR(IF(OR(MasterData_Taisaku[[#This Row],[シナリオ名称]]="",MasterData_Taisaku[[#This Row],[グループ番号]]=""),"",MasterData_Common[割引率]),"")</f>
        <v>0.04</v>
      </c>
      <c r="DS10" s="3" t="str">
        <f>IFERROR(IF(OR(MasterData_Taisaku[[#This Row],[シナリオ名称]]="",MasterData_Taisaku[[#This Row],[グループ番号]]=""),"",IF(LEFT(MasterData_Taisaku[[#This Row],[シナリオ名称]],2)=MasterData_Taisaku[[#This Row],[区分1]],VLOOKUP(MasterData_Taisaku[[#This Row],[グループ番号]],MasterData_Doboku[[グループ番号]:[区分]],COLUMN(MasterData_Doboku[[#Headers],[区分]])-COLUMN(MasterData_Doboku[[#Headers],[グループ番号]])+1,0),IF(LEFT(MasterData_Taisaku[[#This Row],[シナリオ名称]],2)=MasterData_Taisaku[[#This Row],[区分2]],VLOOKUP(MasterData_Taisaku[[#This Row],[グループ番号]],MasterData_Setsubi[[グループ番号]:[区分]],COLUMN(MasterData_Setsubi[[#Headers],[区分]])-COLUMN(MasterData_Setsubi[[#Headers],[グループ番号]])+1,0),""))),"")</f>
        <v>開水路</v>
      </c>
      <c r="DT10" s="3">
        <f>IFERROR(IF(OR(MasterData_Taisaku[[#This Row],[シナリオ名称]]="",MasterData_Taisaku[[#This Row],[グループ番号]]=""),"",IF(LEFT(MasterData_Taisaku[[#This Row],[シナリオ名称]],2)=MasterData_Taisaku[[#This Row],[区分1]],VLOOKUP(MasterData_Taisaku[[#This Row],[グループ番号]],MasterData_Doboku[[グループ番号]:[現在の健全度]],COLUMN(MasterData_Doboku[[#Headers],[現在の健全度]])-COLUMN(MasterData_Doboku[[#Headers],[グループ番号]])+1,0),IF(LEFT(MasterData_Taisaku[[#This Row],[シナリオ名称]],2)=MasterData_Taisaku[[#This Row],[区分2]],VLOOKUP(MasterData_Taisaku[[#This Row],[グループ番号]],MasterData_Setsubi[[グループ番号]:[現在の健全度]],COLUMN(MasterData_Setsubi[[#Headers],[現在の健全度]])-COLUMN(MasterData_Setsubi[[#Headers],[グループ番号]])+1,0),""))),"")</f>
        <v>3</v>
      </c>
      <c r="DU10"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Row],[グループ番号]],MasterData_Doboku[[グループ番号]:[耐用年数]],COLUMN(MasterData_Doboku[[#Headers],[供用開始年度]])-COLUMN(MasterData_Doboku[[#Headers],[グループ番号]])+1,0),IF(LEFT(MasterData_Taisaku[[#This Row],[シナリオ名称]],2)=MasterData_Taisaku[[#This Row],[区分2]],VLOOKUP(MasterData_Taisaku[[#This Row],[グループ番号]],MasterData_Setsubi[[グループ番号]:[耐用年数]],COLUMN(MasterData_Setsubi[[#Headers],[供用開始年度(交換年度)]])-COLUMN(MasterData_Setsubi[[#Headers],[グループ番号]])+1,0),""))),"")</f>
        <v>1988</v>
      </c>
      <c r="DV10"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Row],[グループ番号]],MasterData_Doboku[[グループ番号]:[耐用年数]],COLUMN(MasterData_Doboku[[#Headers],[耐用年数]])-COLUMN(MasterData_Doboku[[#Headers],[グループ番号]])+1,0),IF(LEFT(MasterData_Taisaku[[#This Row],[シナリオ名称]],2)=MasterData_Taisaku[[#This Row],[区分2]],VLOOKUP(MasterData_Taisaku[[#This Row],[グループ番号]],MasterData_Setsubi[[グループ番号]:[耐用年数]],COLUMN(MasterData_Setsubi[[#Headers],[耐用年数]])-COLUMN(MasterData_Setsubi[[#Headers],[グループ番号]])+1,0),""))),"")</f>
        <v>40</v>
      </c>
      <c r="DW10" s="10" t="str">
        <f>IFERROR(IF(OR(MasterData_Taisaku[[#This Row],[シナリオ名称]]="",MasterData_Taisaku[[#This Row],[グループ番号]]=""),"",IF(VLOOKUP(MasterData_Taisaku[[#This Row],[グループ番号]],MasterData_Rekka[[グループ番号]:[S-1]],COLUMN(MasterData_Rekka[[#Headers],[S-4]])-COLUMN(MasterData_Rekka[[#Headers],[グループ番号]])+1,0)="","",VLOOKUP(MasterData_Taisaku[[#This Row],[グループ番号]],MasterData_Rekka[[グループ番号]:[S-1]],COLUMN(MasterData_Rekka[[#Headers],[S-4]])-COLUMN(MasterData_Rekka[[#Headers],[グループ番号]])+1,0))),"")</f>
        <v/>
      </c>
      <c r="DX10" s="10">
        <f>IFERROR(IF(OR(MasterData_Taisaku[[#This Row],[シナリオ名称]]="",MasterData_Taisaku[[#This Row],[グループ番号]]=""),"",IF(VLOOKUP(MasterData_Taisaku[[#This Row],[グループ番号]],MasterData_Rekka[[グループ番号]:[S-1]],COLUMN(MasterData_Rekka[[#Headers],[S-3]])-COLUMN(MasterData_Rekka[[#Headers],[グループ番号]])+1,0)="","",VLOOKUP(MasterData_Taisaku[[#This Row],[グループ番号]],MasterData_Rekka[[グループ番号]:[S-1]],COLUMN(MasterData_Rekka[[#Headers],[S-3]])-COLUMN(MasterData_Rekka[[#Headers],[グループ番号]])+1,0))),"")</f>
        <v>2024</v>
      </c>
      <c r="DY10" s="10">
        <f>IFERROR(IF(OR(MasterData_Taisaku[[#This Row],[シナリオ名称]]="",MasterData_Taisaku[[#This Row],[グループ番号]]=""),"",IF(VLOOKUP(MasterData_Taisaku[[#This Row],[グループ番号]],MasterData_Rekka[[グループ番号]:[S-1]],COLUMN(MasterData_Rekka[[#Headers],[S-2]])-COLUMN(MasterData_Rekka[[#Headers],[グループ番号]])+1,0)="","",VLOOKUP(MasterData_Taisaku[[#This Row],[グループ番号]],MasterData_Rekka[[グループ番号]:[S-1]],COLUMN(MasterData_Rekka[[#Headers],[S-2]])-COLUMN(MasterData_Rekka[[#Headers],[グループ番号]])+1,0))),"")</f>
        <v>2032</v>
      </c>
      <c r="DZ10" s="10">
        <f>IFERROR(IF(OR(MasterData_Taisaku[[#This Row],[シナリオ名称]]="",MasterData_Taisaku[[#This Row],[グループ番号]]=""),"",IF(VLOOKUP(MasterData_Taisaku[[#This Row],[グループ番号]],MasterData_Rekka[[グループ番号]:[S-1]],COLUMN(MasterData_Rekka[[#Headers],[S-1]])-COLUMN(MasterData_Rekka[[#Headers],[グループ番号]])+1,0)="","",VLOOKUP(MasterData_Taisaku[[#This Row],[グループ番号]],MasterData_Rekka[[グループ番号]:[S-1]],COLUMN(MasterData_Rekka[[#Headers],[S-1]])-COLUMN(MasterData_Rekka[[#Headers],[グループ番号]])+1,0))),"")</f>
        <v>2038</v>
      </c>
    </row>
    <row r="11" spans="1:130" ht="14.25" customHeight="1">
      <c r="A11" s="22">
        <f t="shared" si="0"/>
        <v>10</v>
      </c>
      <c r="B11" s="7" t="s">
        <v>218</v>
      </c>
      <c r="C11" s="5" t="s">
        <v>178</v>
      </c>
      <c r="D11" s="4">
        <v>2</v>
      </c>
      <c r="E11" s="5" t="s">
        <v>254</v>
      </c>
      <c r="F11" s="5" t="s">
        <v>211</v>
      </c>
      <c r="G11" s="5" t="s">
        <v>212</v>
      </c>
      <c r="H11" s="6">
        <v>1200</v>
      </c>
      <c r="I11" s="5" t="s">
        <v>181</v>
      </c>
      <c r="J11" s="8">
        <v>28500</v>
      </c>
      <c r="K11" s="4">
        <v>10</v>
      </c>
      <c r="L11" s="5" t="s">
        <v>216</v>
      </c>
      <c r="M11" s="4" t="s">
        <v>222</v>
      </c>
      <c r="N11" s="4">
        <f>IFERROR(IF(OR(MasterData_Taisaku[[#This Row],[シナリオ名称]]="",MasterData_Taisaku[[#This Row],[グループ番号]]=""),"",IF(AND(LEFT(MasterData_Taisaku[[#This Row],[シナリオ名称]],2)=MasterData_Taisaku[[#This Row],[区分1]],MasterData_Taisaku[[#This Row],[対策時の健全度]]&lt;&gt;"TBM",MasterData_Taisaku[[#This Row],[現在の健全度]]&lt;&gt;0,MasterData_Taisaku[[#This Row],[対策時の健全度]]&gt;=MasterData_Taisaku[[#This Row],[現在の健全度]]),MasterData_Taisaku[[#This Row],[対策初年度]],IF(AND(LEFT(MasterData_Taisaku[[#This Row],[シナリオ名称]],2)=MasterData_Taisaku[[#This Row],[区分1]],MasterData_Taisaku[[#This Row],[対策時の健全度]]=4,MasterData_Taisaku[[#This Row],[S-4]]&lt;&gt;"",MasterData_Taisaku[[#This Row],[S-4]]&gt;=MasterData_Taisaku[[#This Row],[対策初年度]]),MasterData_Taisaku[[#This Row],[S-4]],IF(AND(LEFT(MasterData_Taisaku[[#This Row],[シナリオ名称]],2)=MasterData_Taisaku[[#This Row],[区分1]],MasterData_Taisaku[[#This Row],[対策時の健全度]]=4,MasterData_Taisaku[[#This Row],[S-4]]&lt;&gt;"",MasterData_Taisaku[[#This Row],[S-4]]&lt;MasterData_Taisaku[[#This Row],[対策初年度]]),MasterData_Taisaku[[#This Row],[対策初年度]],IF(AND(LEFT(MasterData_Taisaku[[#This Row],[シナリオ名称]],2)=MasterData_Taisaku[[#This Row],[区分1]],MasterData_Taisaku[[#This Row],[対策時の健全度]]=3,MasterData_Taisaku[[#This Row],[S-3]]&lt;&gt;"",MasterData_Taisaku[[#This Row],[S-3]]&gt;=MasterData_Taisaku[[#This Row],[対策初年度]]),MasterData_Taisaku[[#This Row],[S-3]],IF(AND(LEFT(MasterData_Taisaku[[#This Row],[シナリオ名称]],2)=MasterData_Taisaku[[#This Row],[区分1]],MasterData_Taisaku[[#This Row],[対策時の健全度]]=3,MasterData_Taisaku[[#This Row],[S-3]]&lt;&gt;"",MasterData_Taisaku[[#This Row],[S-3]]&lt;MasterData_Taisaku[[#This Row],[対策初年度]]),MasterData_Taisaku[[#This Row],[対策初年度]],IF(AND(LEFT(MasterData_Taisaku[[#This Row],[シナリオ名称]],2)=MasterData_Taisaku[[#This Row],[区分1]],MasterData_Taisaku[[#This Row],[対策時の健全度]]=2,MasterData_Taisaku[[#This Row],[S-2]]&lt;&gt;"",MasterData_Taisaku[[#This Row],[S-2]]&gt;=MasterData_Taisaku[[#This Row],[対策初年度]]),MasterData_Taisaku[[#This Row],[S-2]],IF(AND(LEFT(MasterData_Taisaku[[#This Row],[シナリオ名称]],2)=MasterData_Taisaku[[#This Row],[区分1]],MasterData_Taisaku[[#This Row],[対策時の健全度]]=2,MasterData_Taisaku[[#This Row],[S-2]]&lt;&gt;"",MasterData_Taisaku[[#This Row],[S-2]]&lt;MasterData_Taisaku[[#This Row],[対策初年度]]),MasterData_Taisaku[[#This Row],[対策初年度]],IF(AND(LEFT(MasterData_Taisaku[[#This Row],[シナリオ名称]],2)=MasterData_Taisaku[[#This Row],[区分1]],MasterData_Taisaku[[#This Row],[対策時の健全度]]=1,MasterData_Taisaku[[#This Row],[S-1]]&lt;&gt;"",MasterData_Taisaku[[#This Row],[S-1]]&gt;=MasterData_Taisaku[[#This Row],[対策初年度]]),MasterData_Taisaku[[#This Row],[S-1]],IF(AND(LEFT(MasterData_Taisaku[[#This Row],[シナリオ名称]],2)=MasterData_Taisaku[[#This Row],[区分1]],MasterData_Taisaku[[#This Row],[対策時の健全度]]=1,MasterData_Taisaku[[#This Row],[S-1]]&lt;&gt;"",MasterData_Taisaku[[#This Row],[S-1]]&lt;MasterData_Taisaku[[#This Row],[対策初年度]]),MasterData_Taisaku[[#This Row],[対策初年度]],IF(AND(LEFT(MasterData_Taisaku[[#This Row],[シナリオ名称]],2)=MasterData_Taisaku[[#This Row],[区分2]],MasterData_Taisaku[[#This Row],[現在の健全度]]&lt;&gt;0,MasterData_Taisaku[[#This Row],[現在の健全度]]&lt;=3),MasterData_Taisaku[[#This Row],[対策初年度]],IF(MasterData_Taisaku[[#This Row],[供用開始年度]]+MasterData_Taisaku[[#This Row],[耐用年数(本体)]]&lt;=MasterData_Taisaku[[#This Row],[対策初年度]],MasterData_Taisaku[[#This Row],[対策初年度]],IF(MasterData_Taisaku[[#This Row],[供用開始年度]]+MasterData_Taisaku[[#This Row],[耐用年数(本体)]]&gt;MasterData_Taisaku[[#This Row],[対策初年度]],MasterData_Taisaku[[#This Row],[供用開始年度]]+MasterData_Taisaku[[#This Row],[耐用年数(本体)]]))))))))))))),MasterData_Taisaku[[#This Row],[対策初年度]])</f>
        <v>2050</v>
      </c>
      <c r="O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P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Q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R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S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T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U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V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W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X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Y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Z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A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B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C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D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E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F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G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H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I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J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K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L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M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N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O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P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Q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R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S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T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U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V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W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X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Y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Z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A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B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C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D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E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F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G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H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I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J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K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L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M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N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O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P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Q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R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S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T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U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V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W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X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Y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Z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A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B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C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D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E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F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G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H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I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J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K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L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M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N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O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P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Q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R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S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T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U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V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W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X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Y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Z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A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B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C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D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E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F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G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H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I1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J11" s="10">
        <f>IFERROR(IF(OR(MasterData_Taisaku[[#This Row],[シナリオ名称]]="",MasterData_Taisaku[[#This Row],[グループ番号]]="",MasterData_Taisaku[[#This Row],[1回目]]=""),"",MAX(MasterData_Taisaku[[#This Row],[1回目]:[100回目]])),"")</f>
        <v>2050</v>
      </c>
      <c r="DK11" s="3" cm="1">
        <f t="array" ref="DK11">IFERROR(IF(OR(MasterData_Taisaku[[#This Row],[シナリオ名称]]="",MasterData_Taisaku[[#This Row],[グループ番号]]=""),"",MasterData_Common[検討期間]),"")</f>
        <v>40</v>
      </c>
      <c r="DL11" s="3" cm="1">
        <f t="array" ref="DL11">IFERROR(IF(OR(MasterData_Taisaku[[#This Row],[シナリオ名称]]="",MasterData_Taisaku[[#This Row],[グループ番号]]=""),"",MasterData_Common[機能診断年度]),"")</f>
        <v>2024</v>
      </c>
      <c r="DM11" s="3" cm="1">
        <f t="array" ref="DM11">IFERROR(IF(OR(MasterData_Taisaku[[#This Row],[シナリオ名称]]="",MasterData_Taisaku[[#This Row],[グループ番号]]=""),"",MasterData_Common[検討開始年度]),"")</f>
        <v>2025</v>
      </c>
      <c r="DN11" s="3" cm="1">
        <f t="array" ref="DN11">IFERROR(IF(OR(MasterData_Taisaku[[#This Row],[シナリオ名称]]="",MasterData_Taisaku[[#This Row],[グループ番号]]=""),"",MasterData_Common[対策初年度]),"")</f>
        <v>2027</v>
      </c>
      <c r="DO11" s="3" t="str" cm="1">
        <f t="array" ref="DO11">IFERROR(IF(OR(MasterData_Taisaku[[#This Row],[シナリオ名称]]="",MasterData_Taisaku[[#This Row],[グループ番号]]=""),"",MasterData_Common[区分1]),"")</f>
        <v>土木</v>
      </c>
      <c r="DP11" s="3" t="str" cm="1">
        <f t="array" ref="DP11">IFERROR(IF(OR(MasterData_Taisaku[[#This Row],[シナリオ名称]]="",MasterData_Taisaku[[#This Row],[グループ番号]]=""),"",MasterData_Common[区分2]),"")</f>
        <v>機械</v>
      </c>
      <c r="DQ11" s="3" cm="1">
        <f t="array" ref="DQ11">IFERROR(IF(OR(MasterData_Taisaku[[#This Row],[シナリオ名称]]="",MasterData_Taisaku[[#This Row],[グループ番号]]=""),"",MasterData_Common[検討終了年度]),"")</f>
        <v>2064</v>
      </c>
      <c r="DR11" s="3" cm="1">
        <f t="array" ref="DR11">IFERROR(IF(OR(MasterData_Taisaku[[#This Row],[シナリオ名称]]="",MasterData_Taisaku[[#This Row],[グループ番号]]=""),"",MasterData_Common[割引率]),"")</f>
        <v>0.04</v>
      </c>
      <c r="DS11" s="3" t="str">
        <f>IFERROR(IF(OR(MasterData_Taisaku[[#This Row],[シナリオ名称]]="",MasterData_Taisaku[[#This Row],[グループ番号]]=""),"",IF(LEFT(MasterData_Taisaku[[#This Row],[シナリオ名称]],2)=MasterData_Taisaku[[#This Row],[区分1]],VLOOKUP(MasterData_Taisaku[[#This Row],[グループ番号]],MasterData_Doboku[[グループ番号]:[区分]],COLUMN(MasterData_Doboku[[#Headers],[区分]])-COLUMN(MasterData_Doboku[[#Headers],[グループ番号]])+1,0),IF(LEFT(MasterData_Taisaku[[#This Row],[シナリオ名称]],2)=MasterData_Taisaku[[#This Row],[区分2]],VLOOKUP(MasterData_Taisaku[[#This Row],[グループ番号]],MasterData_Setsubi[[グループ番号]:[区分]],COLUMN(MasterData_Setsubi[[#Headers],[区分]])-COLUMN(MasterData_Setsubi[[#Headers],[グループ番号]])+1,0),""))),"")</f>
        <v>開水路</v>
      </c>
      <c r="DT11" s="3">
        <f>IFERROR(IF(OR(MasterData_Taisaku[[#This Row],[シナリオ名称]]="",MasterData_Taisaku[[#This Row],[グループ番号]]=""),"",IF(LEFT(MasterData_Taisaku[[#This Row],[シナリオ名称]],2)=MasterData_Taisaku[[#This Row],[区分1]],VLOOKUP(MasterData_Taisaku[[#This Row],[グループ番号]],MasterData_Doboku[[グループ番号]:[現在の健全度]],COLUMN(MasterData_Doboku[[#Headers],[現在の健全度]])-COLUMN(MasterData_Doboku[[#Headers],[グループ番号]])+1,0),IF(LEFT(MasterData_Taisaku[[#This Row],[シナリオ名称]],2)=MasterData_Taisaku[[#This Row],[区分2]],VLOOKUP(MasterData_Taisaku[[#This Row],[グループ番号]],MasterData_Setsubi[[グループ番号]:[現在の健全度]],COLUMN(MasterData_Setsubi[[#Headers],[現在の健全度]])-COLUMN(MasterData_Setsubi[[#Headers],[グループ番号]])+1,0),""))),"")</f>
        <v>4</v>
      </c>
      <c r="DU11"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Row],[グループ番号]],MasterData_Doboku[[グループ番号]:[耐用年数]],COLUMN(MasterData_Doboku[[#Headers],[供用開始年度]])-COLUMN(MasterData_Doboku[[#Headers],[グループ番号]])+1,0),IF(LEFT(MasterData_Taisaku[[#This Row],[シナリオ名称]],2)=MasterData_Taisaku[[#This Row],[区分2]],VLOOKUP(MasterData_Taisaku[[#This Row],[グループ番号]],MasterData_Setsubi[[グループ番号]:[耐用年数]],COLUMN(MasterData_Setsubi[[#Headers],[供用開始年度(交換年度)]])-COLUMN(MasterData_Setsubi[[#Headers],[グループ番号]])+1,0),""))),"")</f>
        <v>1988</v>
      </c>
      <c r="DV11"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Row],[グループ番号]],MasterData_Doboku[[グループ番号]:[耐用年数]],COLUMN(MasterData_Doboku[[#Headers],[耐用年数]])-COLUMN(MasterData_Doboku[[#Headers],[グループ番号]])+1,0),IF(LEFT(MasterData_Taisaku[[#This Row],[シナリオ名称]],2)=MasterData_Taisaku[[#This Row],[区分2]],VLOOKUP(MasterData_Taisaku[[#This Row],[グループ番号]],MasterData_Setsubi[[グループ番号]:[耐用年数]],COLUMN(MasterData_Setsubi[[#Headers],[耐用年数]])-COLUMN(MasterData_Setsubi[[#Headers],[グループ番号]])+1,0),""))),"")</f>
        <v>40</v>
      </c>
      <c r="DW11" s="10">
        <f>IFERROR(IF(OR(MasterData_Taisaku[[#This Row],[シナリオ名称]]="",MasterData_Taisaku[[#This Row],[グループ番号]]=""),"",IF(VLOOKUP(MasterData_Taisaku[[#This Row],[グループ番号]],MasterData_Rekka[[グループ番号]:[S-1]],COLUMN(MasterData_Rekka[[#Headers],[S-4]])-COLUMN(MasterData_Rekka[[#Headers],[グループ番号]])+1,0)="","",VLOOKUP(MasterData_Taisaku[[#This Row],[グループ番号]],MasterData_Rekka[[グループ番号]:[S-1]],COLUMN(MasterData_Rekka[[#Headers],[S-4]])-COLUMN(MasterData_Rekka[[#Headers],[グループ番号]])+1,0))),"")</f>
        <v>2024</v>
      </c>
      <c r="DX11" s="10">
        <f>IFERROR(IF(OR(MasterData_Taisaku[[#This Row],[シナリオ名称]]="",MasterData_Taisaku[[#This Row],[グループ番号]]=""),"",IF(VLOOKUP(MasterData_Taisaku[[#This Row],[グループ番号]],MasterData_Rekka[[グループ番号]:[S-1]],COLUMN(MasterData_Rekka[[#Headers],[S-3]])-COLUMN(MasterData_Rekka[[#Headers],[グループ番号]])+1,0)="","",VLOOKUP(MasterData_Taisaku[[#This Row],[グループ番号]],MasterData_Rekka[[グループ番号]:[S-1]],COLUMN(MasterData_Rekka[[#Headers],[S-3]])-COLUMN(MasterData_Rekka[[#Headers],[グループ番号]])+1,0))),"")</f>
        <v>2038</v>
      </c>
      <c r="DY11" s="10">
        <f>IFERROR(IF(OR(MasterData_Taisaku[[#This Row],[シナリオ名称]]="",MasterData_Taisaku[[#This Row],[グループ番号]]=""),"",IF(VLOOKUP(MasterData_Taisaku[[#This Row],[グループ番号]],MasterData_Rekka[[グループ番号]:[S-1]],COLUMN(MasterData_Rekka[[#Headers],[S-2]])-COLUMN(MasterData_Rekka[[#Headers],[グループ番号]])+1,0)="","",VLOOKUP(MasterData_Taisaku[[#This Row],[グループ番号]],MasterData_Rekka[[グループ番号]:[S-1]],COLUMN(MasterData_Rekka[[#Headers],[S-2]])-COLUMN(MasterData_Rekka[[#Headers],[グループ番号]])+1,0))),"")</f>
        <v>2050</v>
      </c>
      <c r="DZ11" s="10">
        <f>IFERROR(IF(OR(MasterData_Taisaku[[#This Row],[シナリオ名称]]="",MasterData_Taisaku[[#This Row],[グループ番号]]=""),"",IF(VLOOKUP(MasterData_Taisaku[[#This Row],[グループ番号]],MasterData_Rekka[[グループ番号]:[S-1]],COLUMN(MasterData_Rekka[[#Headers],[S-1]])-COLUMN(MasterData_Rekka[[#Headers],[グループ番号]])+1,0)="","",VLOOKUP(MasterData_Taisaku[[#This Row],[グループ番号]],MasterData_Rekka[[グループ番号]:[S-1]],COLUMN(MasterData_Rekka[[#Headers],[S-1]])-COLUMN(MasterData_Rekka[[#Headers],[グループ番号]])+1,0))),"")</f>
        <v>2060</v>
      </c>
    </row>
    <row r="12" spans="1:130" ht="14.25" customHeight="1">
      <c r="A12" s="22">
        <f t="shared" si="0"/>
        <v>11</v>
      </c>
      <c r="B12" s="7" t="s">
        <v>218</v>
      </c>
      <c r="C12" s="5" t="s">
        <v>178</v>
      </c>
      <c r="D12" s="4">
        <v>2</v>
      </c>
      <c r="E12" s="5" t="s">
        <v>219</v>
      </c>
      <c r="F12" s="5" t="s">
        <v>220</v>
      </c>
      <c r="G12" s="5" t="s">
        <v>221</v>
      </c>
      <c r="H12" s="6">
        <v>600</v>
      </c>
      <c r="I12" s="5" t="s">
        <v>251</v>
      </c>
      <c r="J12" s="8">
        <v>50000</v>
      </c>
      <c r="K12" s="4">
        <v>30</v>
      </c>
      <c r="L12" s="5" t="s">
        <v>216</v>
      </c>
      <c r="M12" s="4" t="s">
        <v>217</v>
      </c>
      <c r="N12" s="4">
        <f>IFERROR(IF(OR(MasterData_Taisaku[[#This Row],[シナリオ名称]]="",MasterData_Taisaku[[#This Row],[グループ番号]]=""),"",IF(AND(LEFT(MasterData_Taisaku[[#This Row],[シナリオ名称]],2)=MasterData_Taisaku[[#This Row],[区分1]],MasterData_Taisaku[[#This Row],[対策時の健全度]]&lt;&gt;"TBM",MasterData_Taisaku[[#This Row],[現在の健全度]]&lt;&gt;0,MasterData_Taisaku[[#This Row],[対策時の健全度]]&gt;=MasterData_Taisaku[[#This Row],[現在の健全度]]),MasterData_Taisaku[[#This Row],[対策初年度]],IF(AND(LEFT(MasterData_Taisaku[[#This Row],[シナリオ名称]],2)=MasterData_Taisaku[[#This Row],[区分1]],MasterData_Taisaku[[#This Row],[対策時の健全度]]=4,MasterData_Taisaku[[#This Row],[S-4]]&lt;&gt;"",MasterData_Taisaku[[#This Row],[S-4]]&gt;=MasterData_Taisaku[[#This Row],[対策初年度]]),MasterData_Taisaku[[#This Row],[S-4]],IF(AND(LEFT(MasterData_Taisaku[[#This Row],[シナリオ名称]],2)=MasterData_Taisaku[[#This Row],[区分1]],MasterData_Taisaku[[#This Row],[対策時の健全度]]=4,MasterData_Taisaku[[#This Row],[S-4]]&lt;&gt;"",MasterData_Taisaku[[#This Row],[S-4]]&lt;MasterData_Taisaku[[#This Row],[対策初年度]]),MasterData_Taisaku[[#This Row],[対策初年度]],IF(AND(LEFT(MasterData_Taisaku[[#This Row],[シナリオ名称]],2)=MasterData_Taisaku[[#This Row],[区分1]],MasterData_Taisaku[[#This Row],[対策時の健全度]]=3,MasterData_Taisaku[[#This Row],[S-3]]&lt;&gt;"",MasterData_Taisaku[[#This Row],[S-3]]&gt;=MasterData_Taisaku[[#This Row],[対策初年度]]),MasterData_Taisaku[[#This Row],[S-3]],IF(AND(LEFT(MasterData_Taisaku[[#This Row],[シナリオ名称]],2)=MasterData_Taisaku[[#This Row],[区分1]],MasterData_Taisaku[[#This Row],[対策時の健全度]]=3,MasterData_Taisaku[[#This Row],[S-3]]&lt;&gt;"",MasterData_Taisaku[[#This Row],[S-3]]&lt;MasterData_Taisaku[[#This Row],[対策初年度]]),MasterData_Taisaku[[#This Row],[対策初年度]],IF(AND(LEFT(MasterData_Taisaku[[#This Row],[シナリオ名称]],2)=MasterData_Taisaku[[#This Row],[区分1]],MasterData_Taisaku[[#This Row],[対策時の健全度]]=2,MasterData_Taisaku[[#This Row],[S-2]]&lt;&gt;"",MasterData_Taisaku[[#This Row],[S-2]]&gt;=MasterData_Taisaku[[#This Row],[対策初年度]]),MasterData_Taisaku[[#This Row],[S-2]],IF(AND(LEFT(MasterData_Taisaku[[#This Row],[シナリオ名称]],2)=MasterData_Taisaku[[#This Row],[区分1]],MasterData_Taisaku[[#This Row],[対策時の健全度]]=2,MasterData_Taisaku[[#This Row],[S-2]]&lt;&gt;"",MasterData_Taisaku[[#This Row],[S-2]]&lt;MasterData_Taisaku[[#This Row],[対策初年度]]),MasterData_Taisaku[[#This Row],[対策初年度]],IF(AND(LEFT(MasterData_Taisaku[[#This Row],[シナリオ名称]],2)=MasterData_Taisaku[[#This Row],[区分1]],MasterData_Taisaku[[#This Row],[対策時の健全度]]=1,MasterData_Taisaku[[#This Row],[S-1]]&lt;&gt;"",MasterData_Taisaku[[#This Row],[S-1]]&gt;=MasterData_Taisaku[[#This Row],[対策初年度]]),MasterData_Taisaku[[#This Row],[S-1]],IF(AND(LEFT(MasterData_Taisaku[[#This Row],[シナリオ名称]],2)=MasterData_Taisaku[[#This Row],[区分1]],MasterData_Taisaku[[#This Row],[対策時の健全度]]=1,MasterData_Taisaku[[#This Row],[S-1]]&lt;&gt;"",MasterData_Taisaku[[#This Row],[S-1]]&lt;MasterData_Taisaku[[#This Row],[対策初年度]]),MasterData_Taisaku[[#This Row],[対策初年度]],IF(AND(LEFT(MasterData_Taisaku[[#This Row],[シナリオ名称]],2)=MasterData_Taisaku[[#This Row],[区分2]],MasterData_Taisaku[[#This Row],[現在の健全度]]&lt;&gt;0,MasterData_Taisaku[[#This Row],[現在の健全度]]&lt;=3),MasterData_Taisaku[[#This Row],[対策初年度]],IF(MasterData_Taisaku[[#This Row],[供用開始年度]]+MasterData_Taisaku[[#This Row],[耐用年数(本体)]]&lt;=MasterData_Taisaku[[#This Row],[対策初年度]],MasterData_Taisaku[[#This Row],[対策初年度]],IF(MasterData_Taisaku[[#This Row],[供用開始年度]]+MasterData_Taisaku[[#This Row],[耐用年数(本体)]]&gt;MasterData_Taisaku[[#This Row],[対策初年度]],MasterData_Taisaku[[#This Row],[供用開始年度]]+MasterData_Taisaku[[#This Row],[耐用年数(本体)]]))))))))))))),MasterData_Taisaku[[#This Row],[対策初年度]])</f>
        <v>2050</v>
      </c>
      <c r="O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P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Q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R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S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T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U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V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W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X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Y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Z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A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B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C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D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E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F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G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H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I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J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K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L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M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N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O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P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Q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R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S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T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U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V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W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X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Y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Z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A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B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C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D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E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F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G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H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I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J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K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L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M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N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O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P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Q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R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S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T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U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V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W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X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Y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Z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A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B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C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D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E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F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G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H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I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J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K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L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M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N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O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P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Q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R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S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T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U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V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W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X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Y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Z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A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B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C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D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E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F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G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H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I1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J12" s="10">
        <f>IFERROR(IF(OR(MasterData_Taisaku[[#This Row],[シナリオ名称]]="",MasterData_Taisaku[[#This Row],[グループ番号]]="",MasterData_Taisaku[[#This Row],[1回目]]=""),"",MAX(MasterData_Taisaku[[#This Row],[1回目]:[100回目]])),"")</f>
        <v>2050</v>
      </c>
      <c r="DK12" s="3" cm="1">
        <f t="array" ref="DK12">IFERROR(IF(OR(MasterData_Taisaku[[#This Row],[シナリオ名称]]="",MasterData_Taisaku[[#This Row],[グループ番号]]=""),"",MasterData_Common[検討期間]),"")</f>
        <v>40</v>
      </c>
      <c r="DL12" s="3" cm="1">
        <f t="array" ref="DL12">IFERROR(IF(OR(MasterData_Taisaku[[#This Row],[シナリオ名称]]="",MasterData_Taisaku[[#This Row],[グループ番号]]=""),"",MasterData_Common[機能診断年度]),"")</f>
        <v>2024</v>
      </c>
      <c r="DM12" s="3" cm="1">
        <f t="array" ref="DM12">IFERROR(IF(OR(MasterData_Taisaku[[#This Row],[シナリオ名称]]="",MasterData_Taisaku[[#This Row],[グループ番号]]=""),"",MasterData_Common[検討開始年度]),"")</f>
        <v>2025</v>
      </c>
      <c r="DN12" s="3" cm="1">
        <f t="array" ref="DN12">IFERROR(IF(OR(MasterData_Taisaku[[#This Row],[シナリオ名称]]="",MasterData_Taisaku[[#This Row],[グループ番号]]=""),"",MasterData_Common[対策初年度]),"")</f>
        <v>2027</v>
      </c>
      <c r="DO12" s="3" t="str" cm="1">
        <f t="array" ref="DO12">IFERROR(IF(OR(MasterData_Taisaku[[#This Row],[シナリオ名称]]="",MasterData_Taisaku[[#This Row],[グループ番号]]=""),"",MasterData_Common[区分1]),"")</f>
        <v>土木</v>
      </c>
      <c r="DP12" s="3" t="str" cm="1">
        <f t="array" ref="DP12">IFERROR(IF(OR(MasterData_Taisaku[[#This Row],[シナリオ名称]]="",MasterData_Taisaku[[#This Row],[グループ番号]]=""),"",MasterData_Common[区分2]),"")</f>
        <v>機械</v>
      </c>
      <c r="DQ12" s="3" cm="1">
        <f t="array" ref="DQ12">IFERROR(IF(OR(MasterData_Taisaku[[#This Row],[シナリオ名称]]="",MasterData_Taisaku[[#This Row],[グループ番号]]=""),"",MasterData_Common[検討終了年度]),"")</f>
        <v>2064</v>
      </c>
      <c r="DR12" s="3" cm="1">
        <f t="array" ref="DR12">IFERROR(IF(OR(MasterData_Taisaku[[#This Row],[シナリオ名称]]="",MasterData_Taisaku[[#This Row],[グループ番号]]=""),"",MasterData_Common[割引率]),"")</f>
        <v>0.04</v>
      </c>
      <c r="DS12" s="3" t="str">
        <f>IFERROR(IF(OR(MasterData_Taisaku[[#This Row],[シナリオ名称]]="",MasterData_Taisaku[[#This Row],[グループ番号]]=""),"",IF(LEFT(MasterData_Taisaku[[#This Row],[シナリオ名称]],2)=MasterData_Taisaku[[#This Row],[区分1]],VLOOKUP(MasterData_Taisaku[[#This Row],[グループ番号]],MasterData_Doboku[[グループ番号]:[区分]],COLUMN(MasterData_Doboku[[#Headers],[区分]])-COLUMN(MasterData_Doboku[[#Headers],[グループ番号]])+1,0),IF(LEFT(MasterData_Taisaku[[#This Row],[シナリオ名称]],2)=MasterData_Taisaku[[#This Row],[区分2]],VLOOKUP(MasterData_Taisaku[[#This Row],[グループ番号]],MasterData_Setsubi[[グループ番号]:[区分]],COLUMN(MasterData_Setsubi[[#Headers],[区分]])-COLUMN(MasterData_Setsubi[[#Headers],[グループ番号]])+1,0),""))),"")</f>
        <v>開水路</v>
      </c>
      <c r="DT12" s="3">
        <f>IFERROR(IF(OR(MasterData_Taisaku[[#This Row],[シナリオ名称]]="",MasterData_Taisaku[[#This Row],[グループ番号]]=""),"",IF(LEFT(MasterData_Taisaku[[#This Row],[シナリオ名称]],2)=MasterData_Taisaku[[#This Row],[区分1]],VLOOKUP(MasterData_Taisaku[[#This Row],[グループ番号]],MasterData_Doboku[[グループ番号]:[現在の健全度]],COLUMN(MasterData_Doboku[[#Headers],[現在の健全度]])-COLUMN(MasterData_Doboku[[#Headers],[グループ番号]])+1,0),IF(LEFT(MasterData_Taisaku[[#This Row],[シナリオ名称]],2)=MasterData_Taisaku[[#This Row],[区分2]],VLOOKUP(MasterData_Taisaku[[#This Row],[グループ番号]],MasterData_Setsubi[[グループ番号]:[現在の健全度]],COLUMN(MasterData_Setsubi[[#Headers],[現在の健全度]])-COLUMN(MasterData_Setsubi[[#Headers],[グループ番号]])+1,0),""))),"")</f>
        <v>4</v>
      </c>
      <c r="DU12"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Row],[グループ番号]],MasterData_Doboku[[グループ番号]:[耐用年数]],COLUMN(MasterData_Doboku[[#Headers],[供用開始年度]])-COLUMN(MasterData_Doboku[[#Headers],[グループ番号]])+1,0),IF(LEFT(MasterData_Taisaku[[#This Row],[シナリオ名称]],2)=MasterData_Taisaku[[#This Row],[区分2]],VLOOKUP(MasterData_Taisaku[[#This Row],[グループ番号]],MasterData_Setsubi[[グループ番号]:[耐用年数]],COLUMN(MasterData_Setsubi[[#Headers],[供用開始年度(交換年度)]])-COLUMN(MasterData_Setsubi[[#Headers],[グループ番号]])+1,0),""))),"")</f>
        <v>1988</v>
      </c>
      <c r="DV12"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Row],[グループ番号]],MasterData_Doboku[[グループ番号]:[耐用年数]],COLUMN(MasterData_Doboku[[#Headers],[耐用年数]])-COLUMN(MasterData_Doboku[[#Headers],[グループ番号]])+1,0),IF(LEFT(MasterData_Taisaku[[#This Row],[シナリオ名称]],2)=MasterData_Taisaku[[#This Row],[区分2]],VLOOKUP(MasterData_Taisaku[[#This Row],[グループ番号]],MasterData_Setsubi[[グループ番号]:[耐用年数]],COLUMN(MasterData_Setsubi[[#Headers],[耐用年数]])-COLUMN(MasterData_Setsubi[[#Headers],[グループ番号]])+1,0),""))),"")</f>
        <v>40</v>
      </c>
      <c r="DW12" s="10">
        <f>IFERROR(IF(OR(MasterData_Taisaku[[#This Row],[シナリオ名称]]="",MasterData_Taisaku[[#This Row],[グループ番号]]=""),"",IF(VLOOKUP(MasterData_Taisaku[[#This Row],[グループ番号]],MasterData_Rekka[[グループ番号]:[S-1]],COLUMN(MasterData_Rekka[[#Headers],[S-4]])-COLUMN(MasterData_Rekka[[#Headers],[グループ番号]])+1,0)="","",VLOOKUP(MasterData_Taisaku[[#This Row],[グループ番号]],MasterData_Rekka[[グループ番号]:[S-1]],COLUMN(MasterData_Rekka[[#Headers],[S-4]])-COLUMN(MasterData_Rekka[[#Headers],[グループ番号]])+1,0))),"")</f>
        <v>2024</v>
      </c>
      <c r="DX12" s="10">
        <f>IFERROR(IF(OR(MasterData_Taisaku[[#This Row],[シナリオ名称]]="",MasterData_Taisaku[[#This Row],[グループ番号]]=""),"",IF(VLOOKUP(MasterData_Taisaku[[#This Row],[グループ番号]],MasterData_Rekka[[グループ番号]:[S-1]],COLUMN(MasterData_Rekka[[#Headers],[S-3]])-COLUMN(MasterData_Rekka[[#Headers],[グループ番号]])+1,0)="","",VLOOKUP(MasterData_Taisaku[[#This Row],[グループ番号]],MasterData_Rekka[[グループ番号]:[S-1]],COLUMN(MasterData_Rekka[[#Headers],[S-3]])-COLUMN(MasterData_Rekka[[#Headers],[グループ番号]])+1,0))),"")</f>
        <v>2038</v>
      </c>
      <c r="DY12" s="10">
        <f>IFERROR(IF(OR(MasterData_Taisaku[[#This Row],[シナリオ名称]]="",MasterData_Taisaku[[#This Row],[グループ番号]]=""),"",IF(VLOOKUP(MasterData_Taisaku[[#This Row],[グループ番号]],MasterData_Rekka[[グループ番号]:[S-1]],COLUMN(MasterData_Rekka[[#Headers],[S-2]])-COLUMN(MasterData_Rekka[[#Headers],[グループ番号]])+1,0)="","",VLOOKUP(MasterData_Taisaku[[#This Row],[グループ番号]],MasterData_Rekka[[グループ番号]:[S-1]],COLUMN(MasterData_Rekka[[#Headers],[S-2]])-COLUMN(MasterData_Rekka[[#Headers],[グループ番号]])+1,0))),"")</f>
        <v>2050</v>
      </c>
      <c r="DZ12" s="10">
        <f>IFERROR(IF(OR(MasterData_Taisaku[[#This Row],[シナリオ名称]]="",MasterData_Taisaku[[#This Row],[グループ番号]]=""),"",IF(VLOOKUP(MasterData_Taisaku[[#This Row],[グループ番号]],MasterData_Rekka[[グループ番号]:[S-1]],COLUMN(MasterData_Rekka[[#Headers],[S-1]])-COLUMN(MasterData_Rekka[[#Headers],[グループ番号]])+1,0)="","",VLOOKUP(MasterData_Taisaku[[#This Row],[グループ番号]],MasterData_Rekka[[グループ番号]:[S-1]],COLUMN(MasterData_Rekka[[#Headers],[S-1]])-COLUMN(MasterData_Rekka[[#Headers],[グループ番号]])+1,0))),"")</f>
        <v>2060</v>
      </c>
    </row>
    <row r="13" spans="1:130" ht="14.25" customHeight="1">
      <c r="A13" s="22">
        <f t="shared" si="0"/>
        <v>12</v>
      </c>
      <c r="B13" s="7" t="s">
        <v>218</v>
      </c>
      <c r="C13" s="5" t="s">
        <v>179</v>
      </c>
      <c r="D13" s="4">
        <v>2</v>
      </c>
      <c r="E13" s="5" t="s">
        <v>255</v>
      </c>
      <c r="F13" s="5" t="s">
        <v>211</v>
      </c>
      <c r="G13" s="5" t="s">
        <v>212</v>
      </c>
      <c r="H13" s="6">
        <v>45</v>
      </c>
      <c r="I13" s="5" t="s">
        <v>181</v>
      </c>
      <c r="J13" s="8">
        <v>28500</v>
      </c>
      <c r="K13" s="4">
        <v>10</v>
      </c>
      <c r="L13" s="5" t="s">
        <v>216</v>
      </c>
      <c r="M13" s="4" t="s">
        <v>222</v>
      </c>
      <c r="N13" s="4">
        <f>IFERROR(IF(OR(MasterData_Taisaku[[#This Row],[シナリオ名称]]="",MasterData_Taisaku[[#This Row],[グループ番号]]=""),"",IF(AND(LEFT(MasterData_Taisaku[[#This Row],[シナリオ名称]],2)=MasterData_Taisaku[[#This Row],[区分1]],MasterData_Taisaku[[#This Row],[対策時の健全度]]&lt;&gt;"TBM",MasterData_Taisaku[[#This Row],[現在の健全度]]&lt;&gt;0,MasterData_Taisaku[[#This Row],[対策時の健全度]]&gt;=MasterData_Taisaku[[#This Row],[現在の健全度]]),MasterData_Taisaku[[#This Row],[対策初年度]],IF(AND(LEFT(MasterData_Taisaku[[#This Row],[シナリオ名称]],2)=MasterData_Taisaku[[#This Row],[区分1]],MasterData_Taisaku[[#This Row],[対策時の健全度]]=4,MasterData_Taisaku[[#This Row],[S-4]]&lt;&gt;"",MasterData_Taisaku[[#This Row],[S-4]]&gt;=MasterData_Taisaku[[#This Row],[対策初年度]]),MasterData_Taisaku[[#This Row],[S-4]],IF(AND(LEFT(MasterData_Taisaku[[#This Row],[シナリオ名称]],2)=MasterData_Taisaku[[#This Row],[区分1]],MasterData_Taisaku[[#This Row],[対策時の健全度]]=4,MasterData_Taisaku[[#This Row],[S-4]]&lt;&gt;"",MasterData_Taisaku[[#This Row],[S-4]]&lt;MasterData_Taisaku[[#This Row],[対策初年度]]),MasterData_Taisaku[[#This Row],[対策初年度]],IF(AND(LEFT(MasterData_Taisaku[[#This Row],[シナリオ名称]],2)=MasterData_Taisaku[[#This Row],[区分1]],MasterData_Taisaku[[#This Row],[対策時の健全度]]=3,MasterData_Taisaku[[#This Row],[S-3]]&lt;&gt;"",MasterData_Taisaku[[#This Row],[S-3]]&gt;=MasterData_Taisaku[[#This Row],[対策初年度]]),MasterData_Taisaku[[#This Row],[S-3]],IF(AND(LEFT(MasterData_Taisaku[[#This Row],[シナリオ名称]],2)=MasterData_Taisaku[[#This Row],[区分1]],MasterData_Taisaku[[#This Row],[対策時の健全度]]=3,MasterData_Taisaku[[#This Row],[S-3]]&lt;&gt;"",MasterData_Taisaku[[#This Row],[S-3]]&lt;MasterData_Taisaku[[#This Row],[対策初年度]]),MasterData_Taisaku[[#This Row],[対策初年度]],IF(AND(LEFT(MasterData_Taisaku[[#This Row],[シナリオ名称]],2)=MasterData_Taisaku[[#This Row],[区分1]],MasterData_Taisaku[[#This Row],[対策時の健全度]]=2,MasterData_Taisaku[[#This Row],[S-2]]&lt;&gt;"",MasterData_Taisaku[[#This Row],[S-2]]&gt;=MasterData_Taisaku[[#This Row],[対策初年度]]),MasterData_Taisaku[[#This Row],[S-2]],IF(AND(LEFT(MasterData_Taisaku[[#This Row],[シナリオ名称]],2)=MasterData_Taisaku[[#This Row],[区分1]],MasterData_Taisaku[[#This Row],[対策時の健全度]]=2,MasterData_Taisaku[[#This Row],[S-2]]&lt;&gt;"",MasterData_Taisaku[[#This Row],[S-2]]&lt;MasterData_Taisaku[[#This Row],[対策初年度]]),MasterData_Taisaku[[#This Row],[対策初年度]],IF(AND(LEFT(MasterData_Taisaku[[#This Row],[シナリオ名称]],2)=MasterData_Taisaku[[#This Row],[区分1]],MasterData_Taisaku[[#This Row],[対策時の健全度]]=1,MasterData_Taisaku[[#This Row],[S-1]]&lt;&gt;"",MasterData_Taisaku[[#This Row],[S-1]]&gt;=MasterData_Taisaku[[#This Row],[対策初年度]]),MasterData_Taisaku[[#This Row],[S-1]],IF(AND(LEFT(MasterData_Taisaku[[#This Row],[シナリオ名称]],2)=MasterData_Taisaku[[#This Row],[区分1]],MasterData_Taisaku[[#This Row],[対策時の健全度]]=1,MasterData_Taisaku[[#This Row],[S-1]]&lt;&gt;"",MasterData_Taisaku[[#This Row],[S-1]]&lt;MasterData_Taisaku[[#This Row],[対策初年度]]),MasterData_Taisaku[[#This Row],[対策初年度]],IF(AND(LEFT(MasterData_Taisaku[[#This Row],[シナリオ名称]],2)=MasterData_Taisaku[[#This Row],[区分2]],MasterData_Taisaku[[#This Row],[現在の健全度]]&lt;&gt;0,MasterData_Taisaku[[#This Row],[現在の健全度]]&lt;=3),MasterData_Taisaku[[#This Row],[対策初年度]],IF(MasterData_Taisaku[[#This Row],[供用開始年度]]+MasterData_Taisaku[[#This Row],[耐用年数(本体)]]&lt;=MasterData_Taisaku[[#This Row],[対策初年度]],MasterData_Taisaku[[#This Row],[対策初年度]],IF(MasterData_Taisaku[[#This Row],[供用開始年度]]+MasterData_Taisaku[[#This Row],[耐用年数(本体)]]&gt;MasterData_Taisaku[[#This Row],[対策初年度]],MasterData_Taisaku[[#This Row],[供用開始年度]]+MasterData_Taisaku[[#This Row],[耐用年数(本体)]]))))))))))))),MasterData_Taisaku[[#This Row],[対策初年度]])</f>
        <v>2046</v>
      </c>
      <c r="O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P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Q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R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S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T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U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V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W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X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Y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Z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A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B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C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D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E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F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G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H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I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J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K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L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M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N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O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P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Q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R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S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T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U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V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W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X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Y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Z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A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B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C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D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E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F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G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H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I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J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K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L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M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N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O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P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Q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R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S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T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U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V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W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X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Y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Z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A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B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C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D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E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F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G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H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I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J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K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L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M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N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O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P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Q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R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S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T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U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V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W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X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Y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Z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A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B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C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D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E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F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G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H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I1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J13" s="10">
        <f>IFERROR(IF(OR(MasterData_Taisaku[[#This Row],[シナリオ名称]]="",MasterData_Taisaku[[#This Row],[グループ番号]]="",MasterData_Taisaku[[#This Row],[1回目]]=""),"",MAX(MasterData_Taisaku[[#This Row],[1回目]:[100回目]])),"")</f>
        <v>2046</v>
      </c>
      <c r="DK13" s="3" cm="1">
        <f t="array" ref="DK13">IFERROR(IF(OR(MasterData_Taisaku[[#This Row],[シナリオ名称]]="",MasterData_Taisaku[[#This Row],[グループ番号]]=""),"",MasterData_Common[検討期間]),"")</f>
        <v>40</v>
      </c>
      <c r="DL13" s="3" cm="1">
        <f t="array" ref="DL13">IFERROR(IF(OR(MasterData_Taisaku[[#This Row],[シナリオ名称]]="",MasterData_Taisaku[[#This Row],[グループ番号]]=""),"",MasterData_Common[機能診断年度]),"")</f>
        <v>2024</v>
      </c>
      <c r="DM13" s="3" cm="1">
        <f t="array" ref="DM13">IFERROR(IF(OR(MasterData_Taisaku[[#This Row],[シナリオ名称]]="",MasterData_Taisaku[[#This Row],[グループ番号]]=""),"",MasterData_Common[検討開始年度]),"")</f>
        <v>2025</v>
      </c>
      <c r="DN13" s="3" cm="1">
        <f t="array" ref="DN13">IFERROR(IF(OR(MasterData_Taisaku[[#This Row],[シナリオ名称]]="",MasterData_Taisaku[[#This Row],[グループ番号]]=""),"",MasterData_Common[対策初年度]),"")</f>
        <v>2027</v>
      </c>
      <c r="DO13" s="3" t="str" cm="1">
        <f t="array" ref="DO13">IFERROR(IF(OR(MasterData_Taisaku[[#This Row],[シナリオ名称]]="",MasterData_Taisaku[[#This Row],[グループ番号]]=""),"",MasterData_Common[区分1]),"")</f>
        <v>土木</v>
      </c>
      <c r="DP13" s="3" t="str" cm="1">
        <f t="array" ref="DP13">IFERROR(IF(OR(MasterData_Taisaku[[#This Row],[シナリオ名称]]="",MasterData_Taisaku[[#This Row],[グループ番号]]=""),"",MasterData_Common[区分2]),"")</f>
        <v>機械</v>
      </c>
      <c r="DQ13" s="3" cm="1">
        <f t="array" ref="DQ13">IFERROR(IF(OR(MasterData_Taisaku[[#This Row],[シナリオ名称]]="",MasterData_Taisaku[[#This Row],[グループ番号]]=""),"",MasterData_Common[検討終了年度]),"")</f>
        <v>2064</v>
      </c>
      <c r="DR13" s="3" cm="1">
        <f t="array" ref="DR13">IFERROR(IF(OR(MasterData_Taisaku[[#This Row],[シナリオ名称]]="",MasterData_Taisaku[[#This Row],[グループ番号]]=""),"",MasterData_Common[割引率]),"")</f>
        <v>0.04</v>
      </c>
      <c r="DS13" s="3" t="str">
        <f>IFERROR(IF(OR(MasterData_Taisaku[[#This Row],[シナリオ名称]]="",MasterData_Taisaku[[#This Row],[グループ番号]]=""),"",IF(LEFT(MasterData_Taisaku[[#This Row],[シナリオ名称]],2)=MasterData_Taisaku[[#This Row],[区分1]],VLOOKUP(MasterData_Taisaku[[#This Row],[グループ番号]],MasterData_Doboku[[グループ番号]:[区分]],COLUMN(MasterData_Doboku[[#Headers],[区分]])-COLUMN(MasterData_Doboku[[#Headers],[グループ番号]])+1,0),IF(LEFT(MasterData_Taisaku[[#This Row],[シナリオ名称]],2)=MasterData_Taisaku[[#This Row],[区分2]],VLOOKUP(MasterData_Taisaku[[#This Row],[グループ番号]],MasterData_Setsubi[[グループ番号]:[区分]],COLUMN(MasterData_Setsubi[[#Headers],[区分]])-COLUMN(MasterData_Setsubi[[#Headers],[グループ番号]])+1,0),""))),"")</f>
        <v>頭首工</v>
      </c>
      <c r="DT13" s="3">
        <f>IFERROR(IF(OR(MasterData_Taisaku[[#This Row],[シナリオ名称]]="",MasterData_Taisaku[[#This Row],[グループ番号]]=""),"",IF(LEFT(MasterData_Taisaku[[#This Row],[シナリオ名称]],2)=MasterData_Taisaku[[#This Row],[区分1]],VLOOKUP(MasterData_Taisaku[[#This Row],[グループ番号]],MasterData_Doboku[[グループ番号]:[現在の健全度]],COLUMN(MasterData_Doboku[[#Headers],[現在の健全度]])-COLUMN(MasterData_Doboku[[#Headers],[グループ番号]])+1,0),IF(LEFT(MasterData_Taisaku[[#This Row],[シナリオ名称]],2)=MasterData_Taisaku[[#This Row],[区分2]],VLOOKUP(MasterData_Taisaku[[#This Row],[グループ番号]],MasterData_Setsubi[[グループ番号]:[現在の健全度]],COLUMN(MasterData_Setsubi[[#Headers],[現在の健全度]])-COLUMN(MasterData_Setsubi[[#Headers],[グループ番号]])+1,0),""))),"")</f>
        <v>3</v>
      </c>
      <c r="DU13"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Row],[グループ番号]],MasterData_Doboku[[グループ番号]:[耐用年数]],COLUMN(MasterData_Doboku[[#Headers],[供用開始年度]])-COLUMN(MasterData_Doboku[[#Headers],[グループ番号]])+1,0),IF(LEFT(MasterData_Taisaku[[#This Row],[シナリオ名称]],2)=MasterData_Taisaku[[#This Row],[区分2]],VLOOKUP(MasterData_Taisaku[[#This Row],[グループ番号]],MasterData_Setsubi[[グループ番号]:[耐用年数]],COLUMN(MasterData_Setsubi[[#Headers],[供用開始年度(交換年度)]])-COLUMN(MasterData_Setsubi[[#Headers],[グループ番号]])+1,0),""))),"")</f>
        <v>2003</v>
      </c>
      <c r="DV13"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Row],[グループ番号]],MasterData_Doboku[[グループ番号]:[耐用年数]],COLUMN(MasterData_Doboku[[#Headers],[耐用年数]])-COLUMN(MasterData_Doboku[[#Headers],[グループ番号]])+1,0),IF(LEFT(MasterData_Taisaku[[#This Row],[シナリオ名称]],2)=MasterData_Taisaku[[#This Row],[区分2]],VLOOKUP(MasterData_Taisaku[[#This Row],[グループ番号]],MasterData_Setsubi[[グループ番号]:[耐用年数]],COLUMN(MasterData_Setsubi[[#Headers],[耐用年数]])-COLUMN(MasterData_Setsubi[[#Headers],[グループ番号]])+1,0),""))),"")</f>
        <v>50</v>
      </c>
      <c r="DW13" s="10" t="str">
        <f>IFERROR(IF(OR(MasterData_Taisaku[[#This Row],[シナリオ名称]]="",MasterData_Taisaku[[#This Row],[グループ番号]]=""),"",IF(VLOOKUP(MasterData_Taisaku[[#This Row],[グループ番号]],MasterData_Rekka[[グループ番号]:[S-1]],COLUMN(MasterData_Rekka[[#Headers],[S-4]])-COLUMN(MasterData_Rekka[[#Headers],[グループ番号]])+1,0)="","",VLOOKUP(MasterData_Taisaku[[#This Row],[グループ番号]],MasterData_Rekka[[グループ番号]:[S-1]],COLUMN(MasterData_Rekka[[#Headers],[S-4]])-COLUMN(MasterData_Rekka[[#Headers],[グループ番号]])+1,0))),"")</f>
        <v/>
      </c>
      <c r="DX13" s="10">
        <f>IFERROR(IF(OR(MasterData_Taisaku[[#This Row],[シナリオ名称]]="",MasterData_Taisaku[[#This Row],[グループ番号]]=""),"",IF(VLOOKUP(MasterData_Taisaku[[#This Row],[グループ番号]],MasterData_Rekka[[グループ番号]:[S-1]],COLUMN(MasterData_Rekka[[#Headers],[S-3]])-COLUMN(MasterData_Rekka[[#Headers],[グループ番号]])+1,0)="","",VLOOKUP(MasterData_Taisaku[[#This Row],[グループ番号]],MasterData_Rekka[[グループ番号]:[S-1]],COLUMN(MasterData_Rekka[[#Headers],[S-3]])-COLUMN(MasterData_Rekka[[#Headers],[グループ番号]])+1,0))),"")</f>
        <v>2038</v>
      </c>
      <c r="DY13" s="10">
        <f>IFERROR(IF(OR(MasterData_Taisaku[[#This Row],[シナリオ名称]]="",MasterData_Taisaku[[#This Row],[グループ番号]]=""),"",IF(VLOOKUP(MasterData_Taisaku[[#This Row],[グループ番号]],MasterData_Rekka[[グループ番号]:[S-1]],COLUMN(MasterData_Rekka[[#Headers],[S-2]])-COLUMN(MasterData_Rekka[[#Headers],[グループ番号]])+1,0)="","",VLOOKUP(MasterData_Taisaku[[#This Row],[グループ番号]],MasterData_Rekka[[グループ番号]:[S-1]],COLUMN(MasterData_Rekka[[#Headers],[S-2]])-COLUMN(MasterData_Rekka[[#Headers],[グループ番号]])+1,0))),"")</f>
        <v>2046</v>
      </c>
      <c r="DZ13" s="10">
        <f>IFERROR(IF(OR(MasterData_Taisaku[[#This Row],[シナリオ名称]]="",MasterData_Taisaku[[#This Row],[グループ番号]]=""),"",IF(VLOOKUP(MasterData_Taisaku[[#This Row],[グループ番号]],MasterData_Rekka[[グループ番号]:[S-1]],COLUMN(MasterData_Rekka[[#Headers],[S-1]])-COLUMN(MasterData_Rekka[[#Headers],[グループ番号]])+1,0)="","",VLOOKUP(MasterData_Taisaku[[#This Row],[グループ番号]],MasterData_Rekka[[グループ番号]:[S-1]],COLUMN(MasterData_Rekka[[#Headers],[S-1]])-COLUMN(MasterData_Rekka[[#Headers],[グループ番号]])+1,0))),"")</f>
        <v>2052</v>
      </c>
    </row>
    <row r="14" spans="1:130" ht="14.25" customHeight="1">
      <c r="A14" s="22">
        <f t="shared" si="0"/>
        <v>13</v>
      </c>
      <c r="B14" s="7" t="s">
        <v>218</v>
      </c>
      <c r="C14" s="5" t="s">
        <v>179</v>
      </c>
      <c r="D14" s="4">
        <v>2</v>
      </c>
      <c r="E14" s="5" t="s">
        <v>256</v>
      </c>
      <c r="F14" s="5" t="s">
        <v>220</v>
      </c>
      <c r="G14" s="5" t="s">
        <v>221</v>
      </c>
      <c r="H14" s="6">
        <v>15</v>
      </c>
      <c r="I14" s="5" t="s">
        <v>251</v>
      </c>
      <c r="J14" s="8">
        <v>50000</v>
      </c>
      <c r="K14" s="4">
        <v>30</v>
      </c>
      <c r="L14" s="5" t="s">
        <v>216</v>
      </c>
      <c r="M14" s="4" t="s">
        <v>217</v>
      </c>
      <c r="N14" s="4">
        <f>IFERROR(IF(OR(MasterData_Taisaku[[#This Row],[シナリオ名称]]="",MasterData_Taisaku[[#This Row],[グループ番号]]=""),"",IF(AND(LEFT(MasterData_Taisaku[[#This Row],[シナリオ名称]],2)=MasterData_Taisaku[[#This Row],[区分1]],MasterData_Taisaku[[#This Row],[対策時の健全度]]&lt;&gt;"TBM",MasterData_Taisaku[[#This Row],[現在の健全度]]&lt;&gt;0,MasterData_Taisaku[[#This Row],[対策時の健全度]]&gt;=MasterData_Taisaku[[#This Row],[現在の健全度]]),MasterData_Taisaku[[#This Row],[対策初年度]],IF(AND(LEFT(MasterData_Taisaku[[#This Row],[シナリオ名称]],2)=MasterData_Taisaku[[#This Row],[区分1]],MasterData_Taisaku[[#This Row],[対策時の健全度]]=4,MasterData_Taisaku[[#This Row],[S-4]]&lt;&gt;"",MasterData_Taisaku[[#This Row],[S-4]]&gt;=MasterData_Taisaku[[#This Row],[対策初年度]]),MasterData_Taisaku[[#This Row],[S-4]],IF(AND(LEFT(MasterData_Taisaku[[#This Row],[シナリオ名称]],2)=MasterData_Taisaku[[#This Row],[区分1]],MasterData_Taisaku[[#This Row],[対策時の健全度]]=4,MasterData_Taisaku[[#This Row],[S-4]]&lt;&gt;"",MasterData_Taisaku[[#This Row],[S-4]]&lt;MasterData_Taisaku[[#This Row],[対策初年度]]),MasterData_Taisaku[[#This Row],[対策初年度]],IF(AND(LEFT(MasterData_Taisaku[[#This Row],[シナリオ名称]],2)=MasterData_Taisaku[[#This Row],[区分1]],MasterData_Taisaku[[#This Row],[対策時の健全度]]=3,MasterData_Taisaku[[#This Row],[S-3]]&lt;&gt;"",MasterData_Taisaku[[#This Row],[S-3]]&gt;=MasterData_Taisaku[[#This Row],[対策初年度]]),MasterData_Taisaku[[#This Row],[S-3]],IF(AND(LEFT(MasterData_Taisaku[[#This Row],[シナリオ名称]],2)=MasterData_Taisaku[[#This Row],[区分1]],MasterData_Taisaku[[#This Row],[対策時の健全度]]=3,MasterData_Taisaku[[#This Row],[S-3]]&lt;&gt;"",MasterData_Taisaku[[#This Row],[S-3]]&lt;MasterData_Taisaku[[#This Row],[対策初年度]]),MasterData_Taisaku[[#This Row],[対策初年度]],IF(AND(LEFT(MasterData_Taisaku[[#This Row],[シナリオ名称]],2)=MasterData_Taisaku[[#This Row],[区分1]],MasterData_Taisaku[[#This Row],[対策時の健全度]]=2,MasterData_Taisaku[[#This Row],[S-2]]&lt;&gt;"",MasterData_Taisaku[[#This Row],[S-2]]&gt;=MasterData_Taisaku[[#This Row],[対策初年度]]),MasterData_Taisaku[[#This Row],[S-2]],IF(AND(LEFT(MasterData_Taisaku[[#This Row],[シナリオ名称]],2)=MasterData_Taisaku[[#This Row],[区分1]],MasterData_Taisaku[[#This Row],[対策時の健全度]]=2,MasterData_Taisaku[[#This Row],[S-2]]&lt;&gt;"",MasterData_Taisaku[[#This Row],[S-2]]&lt;MasterData_Taisaku[[#This Row],[対策初年度]]),MasterData_Taisaku[[#This Row],[対策初年度]],IF(AND(LEFT(MasterData_Taisaku[[#This Row],[シナリオ名称]],2)=MasterData_Taisaku[[#This Row],[区分1]],MasterData_Taisaku[[#This Row],[対策時の健全度]]=1,MasterData_Taisaku[[#This Row],[S-1]]&lt;&gt;"",MasterData_Taisaku[[#This Row],[S-1]]&gt;=MasterData_Taisaku[[#This Row],[対策初年度]]),MasterData_Taisaku[[#This Row],[S-1]],IF(AND(LEFT(MasterData_Taisaku[[#This Row],[シナリオ名称]],2)=MasterData_Taisaku[[#This Row],[区分1]],MasterData_Taisaku[[#This Row],[対策時の健全度]]=1,MasterData_Taisaku[[#This Row],[S-1]]&lt;&gt;"",MasterData_Taisaku[[#This Row],[S-1]]&lt;MasterData_Taisaku[[#This Row],[対策初年度]]),MasterData_Taisaku[[#This Row],[対策初年度]],IF(AND(LEFT(MasterData_Taisaku[[#This Row],[シナリオ名称]],2)=MasterData_Taisaku[[#This Row],[区分2]],MasterData_Taisaku[[#This Row],[現在の健全度]]&lt;&gt;0,MasterData_Taisaku[[#This Row],[現在の健全度]]&lt;=3),MasterData_Taisaku[[#This Row],[対策初年度]],IF(MasterData_Taisaku[[#This Row],[供用開始年度]]+MasterData_Taisaku[[#This Row],[耐用年数(本体)]]&lt;=MasterData_Taisaku[[#This Row],[対策初年度]],MasterData_Taisaku[[#This Row],[対策初年度]],IF(MasterData_Taisaku[[#This Row],[供用開始年度]]+MasterData_Taisaku[[#This Row],[耐用年数(本体)]]&gt;MasterData_Taisaku[[#This Row],[対策初年度]],MasterData_Taisaku[[#This Row],[供用開始年度]]+MasterData_Taisaku[[#This Row],[耐用年数(本体)]]))))))))))))),MasterData_Taisaku[[#This Row],[対策初年度]])</f>
        <v>2046</v>
      </c>
      <c r="O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P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Q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R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S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T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U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V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W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X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Y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Z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A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B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C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D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E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F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G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H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I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J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K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L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M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N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O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P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Q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R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S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T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U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V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W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X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Y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Z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A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B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C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D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E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F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G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H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I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J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K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L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M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N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O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P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Q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R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S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T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U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V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W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X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Y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Z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A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B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C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D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E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F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G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H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I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J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K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L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M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N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O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P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Q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R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S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T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U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V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W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X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Y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Z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A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B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C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D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E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F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G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H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I1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J14" s="10">
        <f>IFERROR(IF(OR(MasterData_Taisaku[[#This Row],[シナリオ名称]]="",MasterData_Taisaku[[#This Row],[グループ番号]]="",MasterData_Taisaku[[#This Row],[1回目]]=""),"",MAX(MasterData_Taisaku[[#This Row],[1回目]:[100回目]])),"")</f>
        <v>2046</v>
      </c>
      <c r="DK14" s="3" cm="1">
        <f t="array" ref="DK14">IFERROR(IF(OR(MasterData_Taisaku[[#This Row],[シナリオ名称]]="",MasterData_Taisaku[[#This Row],[グループ番号]]=""),"",MasterData_Common[検討期間]),"")</f>
        <v>40</v>
      </c>
      <c r="DL14" s="3" cm="1">
        <f t="array" ref="DL14">IFERROR(IF(OR(MasterData_Taisaku[[#This Row],[シナリオ名称]]="",MasterData_Taisaku[[#This Row],[グループ番号]]=""),"",MasterData_Common[機能診断年度]),"")</f>
        <v>2024</v>
      </c>
      <c r="DM14" s="3" cm="1">
        <f t="array" ref="DM14">IFERROR(IF(OR(MasterData_Taisaku[[#This Row],[シナリオ名称]]="",MasterData_Taisaku[[#This Row],[グループ番号]]=""),"",MasterData_Common[検討開始年度]),"")</f>
        <v>2025</v>
      </c>
      <c r="DN14" s="3" cm="1">
        <f t="array" ref="DN14">IFERROR(IF(OR(MasterData_Taisaku[[#This Row],[シナリオ名称]]="",MasterData_Taisaku[[#This Row],[グループ番号]]=""),"",MasterData_Common[対策初年度]),"")</f>
        <v>2027</v>
      </c>
      <c r="DO14" s="3" t="str" cm="1">
        <f t="array" ref="DO14">IFERROR(IF(OR(MasterData_Taisaku[[#This Row],[シナリオ名称]]="",MasterData_Taisaku[[#This Row],[グループ番号]]=""),"",MasterData_Common[区分1]),"")</f>
        <v>土木</v>
      </c>
      <c r="DP14" s="3" t="str" cm="1">
        <f t="array" ref="DP14">IFERROR(IF(OR(MasterData_Taisaku[[#This Row],[シナリオ名称]]="",MasterData_Taisaku[[#This Row],[グループ番号]]=""),"",MasterData_Common[区分2]),"")</f>
        <v>機械</v>
      </c>
      <c r="DQ14" s="3" cm="1">
        <f t="array" ref="DQ14">IFERROR(IF(OR(MasterData_Taisaku[[#This Row],[シナリオ名称]]="",MasterData_Taisaku[[#This Row],[グループ番号]]=""),"",MasterData_Common[検討終了年度]),"")</f>
        <v>2064</v>
      </c>
      <c r="DR14" s="3" cm="1">
        <f t="array" ref="DR14">IFERROR(IF(OR(MasterData_Taisaku[[#This Row],[シナリオ名称]]="",MasterData_Taisaku[[#This Row],[グループ番号]]=""),"",MasterData_Common[割引率]),"")</f>
        <v>0.04</v>
      </c>
      <c r="DS14" s="3" t="str">
        <f>IFERROR(IF(OR(MasterData_Taisaku[[#This Row],[シナリオ名称]]="",MasterData_Taisaku[[#This Row],[グループ番号]]=""),"",IF(LEFT(MasterData_Taisaku[[#This Row],[シナリオ名称]],2)=MasterData_Taisaku[[#This Row],[区分1]],VLOOKUP(MasterData_Taisaku[[#This Row],[グループ番号]],MasterData_Doboku[[グループ番号]:[区分]],COLUMN(MasterData_Doboku[[#Headers],[区分]])-COLUMN(MasterData_Doboku[[#Headers],[グループ番号]])+1,0),IF(LEFT(MasterData_Taisaku[[#This Row],[シナリオ名称]],2)=MasterData_Taisaku[[#This Row],[区分2]],VLOOKUP(MasterData_Taisaku[[#This Row],[グループ番号]],MasterData_Setsubi[[グループ番号]:[区分]],COLUMN(MasterData_Setsubi[[#Headers],[区分]])-COLUMN(MasterData_Setsubi[[#Headers],[グループ番号]])+1,0),""))),"")</f>
        <v>頭首工</v>
      </c>
      <c r="DT14" s="3">
        <f>IFERROR(IF(OR(MasterData_Taisaku[[#This Row],[シナリオ名称]]="",MasterData_Taisaku[[#This Row],[グループ番号]]=""),"",IF(LEFT(MasterData_Taisaku[[#This Row],[シナリオ名称]],2)=MasterData_Taisaku[[#This Row],[区分1]],VLOOKUP(MasterData_Taisaku[[#This Row],[グループ番号]],MasterData_Doboku[[グループ番号]:[現在の健全度]],COLUMN(MasterData_Doboku[[#Headers],[現在の健全度]])-COLUMN(MasterData_Doboku[[#Headers],[グループ番号]])+1,0),IF(LEFT(MasterData_Taisaku[[#This Row],[シナリオ名称]],2)=MasterData_Taisaku[[#This Row],[区分2]],VLOOKUP(MasterData_Taisaku[[#This Row],[グループ番号]],MasterData_Setsubi[[グループ番号]:[現在の健全度]],COLUMN(MasterData_Setsubi[[#Headers],[現在の健全度]])-COLUMN(MasterData_Setsubi[[#Headers],[グループ番号]])+1,0),""))),"")</f>
        <v>3</v>
      </c>
      <c r="DU14"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Row],[グループ番号]],MasterData_Doboku[[グループ番号]:[耐用年数]],COLUMN(MasterData_Doboku[[#Headers],[供用開始年度]])-COLUMN(MasterData_Doboku[[#Headers],[グループ番号]])+1,0),IF(LEFT(MasterData_Taisaku[[#This Row],[シナリオ名称]],2)=MasterData_Taisaku[[#This Row],[区分2]],VLOOKUP(MasterData_Taisaku[[#This Row],[グループ番号]],MasterData_Setsubi[[グループ番号]:[耐用年数]],COLUMN(MasterData_Setsubi[[#Headers],[供用開始年度(交換年度)]])-COLUMN(MasterData_Setsubi[[#Headers],[グループ番号]])+1,0),""))),"")</f>
        <v>2003</v>
      </c>
      <c r="DV14"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Row],[グループ番号]],MasterData_Doboku[[グループ番号]:[耐用年数]],COLUMN(MasterData_Doboku[[#Headers],[耐用年数]])-COLUMN(MasterData_Doboku[[#Headers],[グループ番号]])+1,0),IF(LEFT(MasterData_Taisaku[[#This Row],[シナリオ名称]],2)=MasterData_Taisaku[[#This Row],[区分2]],VLOOKUP(MasterData_Taisaku[[#This Row],[グループ番号]],MasterData_Setsubi[[グループ番号]:[耐用年数]],COLUMN(MasterData_Setsubi[[#Headers],[耐用年数]])-COLUMN(MasterData_Setsubi[[#Headers],[グループ番号]])+1,0),""))),"")</f>
        <v>50</v>
      </c>
      <c r="DW14" s="10" t="str">
        <f>IFERROR(IF(OR(MasterData_Taisaku[[#This Row],[シナリオ名称]]="",MasterData_Taisaku[[#This Row],[グループ番号]]=""),"",IF(VLOOKUP(MasterData_Taisaku[[#This Row],[グループ番号]],MasterData_Rekka[[グループ番号]:[S-1]],COLUMN(MasterData_Rekka[[#Headers],[S-4]])-COLUMN(MasterData_Rekka[[#Headers],[グループ番号]])+1,0)="","",VLOOKUP(MasterData_Taisaku[[#This Row],[グループ番号]],MasterData_Rekka[[グループ番号]:[S-1]],COLUMN(MasterData_Rekka[[#Headers],[S-4]])-COLUMN(MasterData_Rekka[[#Headers],[グループ番号]])+1,0))),"")</f>
        <v/>
      </c>
      <c r="DX14" s="10">
        <f>IFERROR(IF(OR(MasterData_Taisaku[[#This Row],[シナリオ名称]]="",MasterData_Taisaku[[#This Row],[グループ番号]]=""),"",IF(VLOOKUP(MasterData_Taisaku[[#This Row],[グループ番号]],MasterData_Rekka[[グループ番号]:[S-1]],COLUMN(MasterData_Rekka[[#Headers],[S-3]])-COLUMN(MasterData_Rekka[[#Headers],[グループ番号]])+1,0)="","",VLOOKUP(MasterData_Taisaku[[#This Row],[グループ番号]],MasterData_Rekka[[グループ番号]:[S-1]],COLUMN(MasterData_Rekka[[#Headers],[S-3]])-COLUMN(MasterData_Rekka[[#Headers],[グループ番号]])+1,0))),"")</f>
        <v>2038</v>
      </c>
      <c r="DY14" s="10">
        <f>IFERROR(IF(OR(MasterData_Taisaku[[#This Row],[シナリオ名称]]="",MasterData_Taisaku[[#This Row],[グループ番号]]=""),"",IF(VLOOKUP(MasterData_Taisaku[[#This Row],[グループ番号]],MasterData_Rekka[[グループ番号]:[S-1]],COLUMN(MasterData_Rekka[[#Headers],[S-2]])-COLUMN(MasterData_Rekka[[#Headers],[グループ番号]])+1,0)="","",VLOOKUP(MasterData_Taisaku[[#This Row],[グループ番号]],MasterData_Rekka[[グループ番号]:[S-1]],COLUMN(MasterData_Rekka[[#Headers],[S-2]])-COLUMN(MasterData_Rekka[[#Headers],[グループ番号]])+1,0))),"")</f>
        <v>2046</v>
      </c>
      <c r="DZ14" s="10">
        <f>IFERROR(IF(OR(MasterData_Taisaku[[#This Row],[シナリオ名称]]="",MasterData_Taisaku[[#This Row],[グループ番号]]=""),"",IF(VLOOKUP(MasterData_Taisaku[[#This Row],[グループ番号]],MasterData_Rekka[[グループ番号]:[S-1]],COLUMN(MasterData_Rekka[[#Headers],[S-1]])-COLUMN(MasterData_Rekka[[#Headers],[グループ番号]])+1,0)="","",VLOOKUP(MasterData_Taisaku[[#This Row],[グループ番号]],MasterData_Rekka[[グループ番号]:[S-1]],COLUMN(MasterData_Rekka[[#Headers],[S-1]])-COLUMN(MasterData_Rekka[[#Headers],[グループ番号]])+1,0))),"")</f>
        <v>2052</v>
      </c>
    </row>
    <row r="15" spans="1:130" ht="14.25" customHeight="1">
      <c r="A15" s="22">
        <f t="shared" si="0"/>
        <v>14</v>
      </c>
      <c r="B15" s="7" t="s">
        <v>218</v>
      </c>
      <c r="C15" s="5" t="s">
        <v>180</v>
      </c>
      <c r="D15" s="4">
        <v>2</v>
      </c>
      <c r="E15" s="5" t="s">
        <v>257</v>
      </c>
      <c r="F15" s="5" t="s">
        <v>211</v>
      </c>
      <c r="G15" s="5" t="s">
        <v>212</v>
      </c>
      <c r="H15" s="6">
        <v>60</v>
      </c>
      <c r="I15" s="5" t="s">
        <v>181</v>
      </c>
      <c r="J15" s="8">
        <v>28500</v>
      </c>
      <c r="K15" s="4">
        <v>10</v>
      </c>
      <c r="L15" s="5" t="s">
        <v>216</v>
      </c>
      <c r="M15" s="4" t="s">
        <v>222</v>
      </c>
      <c r="N15" s="4">
        <f>IFERROR(IF(OR(MasterData_Taisaku[[#This Row],[シナリオ名称]]="",MasterData_Taisaku[[#This Row],[グループ番号]]=""),"",IF(AND(LEFT(MasterData_Taisaku[[#This Row],[シナリオ名称]],2)=MasterData_Taisaku[[#This Row],[区分1]],MasterData_Taisaku[[#This Row],[対策時の健全度]]&lt;&gt;"TBM",MasterData_Taisaku[[#This Row],[現在の健全度]]&lt;&gt;0,MasterData_Taisaku[[#This Row],[対策時の健全度]]&gt;=MasterData_Taisaku[[#This Row],[現在の健全度]]),MasterData_Taisaku[[#This Row],[対策初年度]],IF(AND(LEFT(MasterData_Taisaku[[#This Row],[シナリオ名称]],2)=MasterData_Taisaku[[#This Row],[区分1]],MasterData_Taisaku[[#This Row],[対策時の健全度]]=4,MasterData_Taisaku[[#This Row],[S-4]]&lt;&gt;"",MasterData_Taisaku[[#This Row],[S-4]]&gt;=MasterData_Taisaku[[#This Row],[対策初年度]]),MasterData_Taisaku[[#This Row],[S-4]],IF(AND(LEFT(MasterData_Taisaku[[#This Row],[シナリオ名称]],2)=MasterData_Taisaku[[#This Row],[区分1]],MasterData_Taisaku[[#This Row],[対策時の健全度]]=4,MasterData_Taisaku[[#This Row],[S-4]]&lt;&gt;"",MasterData_Taisaku[[#This Row],[S-4]]&lt;MasterData_Taisaku[[#This Row],[対策初年度]]),MasterData_Taisaku[[#This Row],[対策初年度]],IF(AND(LEFT(MasterData_Taisaku[[#This Row],[シナリオ名称]],2)=MasterData_Taisaku[[#This Row],[区分1]],MasterData_Taisaku[[#This Row],[対策時の健全度]]=3,MasterData_Taisaku[[#This Row],[S-3]]&lt;&gt;"",MasterData_Taisaku[[#This Row],[S-3]]&gt;=MasterData_Taisaku[[#This Row],[対策初年度]]),MasterData_Taisaku[[#This Row],[S-3]],IF(AND(LEFT(MasterData_Taisaku[[#This Row],[シナリオ名称]],2)=MasterData_Taisaku[[#This Row],[区分1]],MasterData_Taisaku[[#This Row],[対策時の健全度]]=3,MasterData_Taisaku[[#This Row],[S-3]]&lt;&gt;"",MasterData_Taisaku[[#This Row],[S-3]]&lt;MasterData_Taisaku[[#This Row],[対策初年度]]),MasterData_Taisaku[[#This Row],[対策初年度]],IF(AND(LEFT(MasterData_Taisaku[[#This Row],[シナリオ名称]],2)=MasterData_Taisaku[[#This Row],[区分1]],MasterData_Taisaku[[#This Row],[対策時の健全度]]=2,MasterData_Taisaku[[#This Row],[S-2]]&lt;&gt;"",MasterData_Taisaku[[#This Row],[S-2]]&gt;=MasterData_Taisaku[[#This Row],[対策初年度]]),MasterData_Taisaku[[#This Row],[S-2]],IF(AND(LEFT(MasterData_Taisaku[[#This Row],[シナリオ名称]],2)=MasterData_Taisaku[[#This Row],[区分1]],MasterData_Taisaku[[#This Row],[対策時の健全度]]=2,MasterData_Taisaku[[#This Row],[S-2]]&lt;&gt;"",MasterData_Taisaku[[#This Row],[S-2]]&lt;MasterData_Taisaku[[#This Row],[対策初年度]]),MasterData_Taisaku[[#This Row],[対策初年度]],IF(AND(LEFT(MasterData_Taisaku[[#This Row],[シナリオ名称]],2)=MasterData_Taisaku[[#This Row],[区分1]],MasterData_Taisaku[[#This Row],[対策時の健全度]]=1,MasterData_Taisaku[[#This Row],[S-1]]&lt;&gt;"",MasterData_Taisaku[[#This Row],[S-1]]&gt;=MasterData_Taisaku[[#This Row],[対策初年度]]),MasterData_Taisaku[[#This Row],[S-1]],IF(AND(LEFT(MasterData_Taisaku[[#This Row],[シナリオ名称]],2)=MasterData_Taisaku[[#This Row],[区分1]],MasterData_Taisaku[[#This Row],[対策時の健全度]]=1,MasterData_Taisaku[[#This Row],[S-1]]&lt;&gt;"",MasterData_Taisaku[[#This Row],[S-1]]&lt;MasterData_Taisaku[[#This Row],[対策初年度]]),MasterData_Taisaku[[#This Row],[対策初年度]],IF(AND(LEFT(MasterData_Taisaku[[#This Row],[シナリオ名称]],2)=MasterData_Taisaku[[#This Row],[区分2]],MasterData_Taisaku[[#This Row],[現在の健全度]]&lt;&gt;0,MasterData_Taisaku[[#This Row],[現在の健全度]]&lt;=3),MasterData_Taisaku[[#This Row],[対策初年度]],IF(MasterData_Taisaku[[#This Row],[供用開始年度]]+MasterData_Taisaku[[#This Row],[耐用年数(本体)]]&lt;=MasterData_Taisaku[[#This Row],[対策初年度]],MasterData_Taisaku[[#This Row],[対策初年度]],IF(MasterData_Taisaku[[#This Row],[供用開始年度]]+MasterData_Taisaku[[#This Row],[耐用年数(本体)]]&gt;MasterData_Taisaku[[#This Row],[対策初年度]],MasterData_Taisaku[[#This Row],[供用開始年度]]+MasterData_Taisaku[[#This Row],[耐用年数(本体)]]))))))))))))),MasterData_Taisaku[[#This Row],[対策初年度]])</f>
        <v>2037</v>
      </c>
      <c r="O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P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Q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R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S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T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U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V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W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X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Y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Z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A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B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C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D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E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F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G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H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I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J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K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L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M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N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O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P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Q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R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S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T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U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V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W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X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Y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Z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A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B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C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D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E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F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G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H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I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J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K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L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M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N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O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P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Q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R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S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T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U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V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W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X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Y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Z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A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B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C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D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E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F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G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H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I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J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K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L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M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N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O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P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Q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R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S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T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U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V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W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X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Y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Z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A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B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C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D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E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F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G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H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I1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J15" s="10">
        <f>IFERROR(IF(OR(MasterData_Taisaku[[#This Row],[シナリオ名称]]="",MasterData_Taisaku[[#This Row],[グループ番号]]="",MasterData_Taisaku[[#This Row],[1回目]]=""),"",MAX(MasterData_Taisaku[[#This Row],[1回目]:[100回目]])),"")</f>
        <v>2037</v>
      </c>
      <c r="DK15" s="3" cm="1">
        <f t="array" ref="DK15">IFERROR(IF(OR(MasterData_Taisaku[[#This Row],[シナリオ名称]]="",MasterData_Taisaku[[#This Row],[グループ番号]]=""),"",MasterData_Common[検討期間]),"")</f>
        <v>40</v>
      </c>
      <c r="DL15" s="3" cm="1">
        <f t="array" ref="DL15">IFERROR(IF(OR(MasterData_Taisaku[[#This Row],[シナリオ名称]]="",MasterData_Taisaku[[#This Row],[グループ番号]]=""),"",MasterData_Common[機能診断年度]),"")</f>
        <v>2024</v>
      </c>
      <c r="DM15" s="3" cm="1">
        <f t="array" ref="DM15">IFERROR(IF(OR(MasterData_Taisaku[[#This Row],[シナリオ名称]]="",MasterData_Taisaku[[#This Row],[グループ番号]]=""),"",MasterData_Common[検討開始年度]),"")</f>
        <v>2025</v>
      </c>
      <c r="DN15" s="3" cm="1">
        <f t="array" ref="DN15">IFERROR(IF(OR(MasterData_Taisaku[[#This Row],[シナリオ名称]]="",MasterData_Taisaku[[#This Row],[グループ番号]]=""),"",MasterData_Common[対策初年度]),"")</f>
        <v>2027</v>
      </c>
      <c r="DO15" s="3" t="str" cm="1">
        <f t="array" ref="DO15">IFERROR(IF(OR(MasterData_Taisaku[[#This Row],[シナリオ名称]]="",MasterData_Taisaku[[#This Row],[グループ番号]]=""),"",MasterData_Common[区分1]),"")</f>
        <v>土木</v>
      </c>
      <c r="DP15" s="3" t="str" cm="1">
        <f t="array" ref="DP15">IFERROR(IF(OR(MasterData_Taisaku[[#This Row],[シナリオ名称]]="",MasterData_Taisaku[[#This Row],[グループ番号]]=""),"",MasterData_Common[区分2]),"")</f>
        <v>機械</v>
      </c>
      <c r="DQ15" s="3" cm="1">
        <f t="array" ref="DQ15">IFERROR(IF(OR(MasterData_Taisaku[[#This Row],[シナリオ名称]]="",MasterData_Taisaku[[#This Row],[グループ番号]]=""),"",MasterData_Common[検討終了年度]),"")</f>
        <v>2064</v>
      </c>
      <c r="DR15" s="3" cm="1">
        <f t="array" ref="DR15">IFERROR(IF(OR(MasterData_Taisaku[[#This Row],[シナリオ名称]]="",MasterData_Taisaku[[#This Row],[グループ番号]]=""),"",MasterData_Common[割引率]),"")</f>
        <v>0.04</v>
      </c>
      <c r="DS15" s="3" t="str">
        <f>IFERROR(IF(OR(MasterData_Taisaku[[#This Row],[シナリオ名称]]="",MasterData_Taisaku[[#This Row],[グループ番号]]=""),"",IF(LEFT(MasterData_Taisaku[[#This Row],[シナリオ名称]],2)=MasterData_Taisaku[[#This Row],[区分1]],VLOOKUP(MasterData_Taisaku[[#This Row],[グループ番号]],MasterData_Doboku[[グループ番号]:[区分]],COLUMN(MasterData_Doboku[[#Headers],[区分]])-COLUMN(MasterData_Doboku[[#Headers],[グループ番号]])+1,0),IF(LEFT(MasterData_Taisaku[[#This Row],[シナリオ名称]],2)=MasterData_Taisaku[[#This Row],[区分2]],VLOOKUP(MasterData_Taisaku[[#This Row],[グループ番号]],MasterData_Setsubi[[グループ番号]:[区分]],COLUMN(MasterData_Setsubi[[#Headers],[区分]])-COLUMN(MasterData_Setsubi[[#Headers],[グループ番号]])+1,0),""))),"")</f>
        <v>頭首工</v>
      </c>
      <c r="DT15" s="3">
        <f>IFERROR(IF(OR(MasterData_Taisaku[[#This Row],[シナリオ名称]]="",MasterData_Taisaku[[#This Row],[グループ番号]]=""),"",IF(LEFT(MasterData_Taisaku[[#This Row],[シナリオ名称]],2)=MasterData_Taisaku[[#This Row],[区分1]],VLOOKUP(MasterData_Taisaku[[#This Row],[グループ番号]],MasterData_Doboku[[グループ番号]:[現在の健全度]],COLUMN(MasterData_Doboku[[#Headers],[現在の健全度]])-COLUMN(MasterData_Doboku[[#Headers],[グループ番号]])+1,0),IF(LEFT(MasterData_Taisaku[[#This Row],[シナリオ名称]],2)=MasterData_Taisaku[[#This Row],[区分2]],VLOOKUP(MasterData_Taisaku[[#This Row],[グループ番号]],MasterData_Setsubi[[グループ番号]:[現在の健全度]],COLUMN(MasterData_Setsubi[[#Headers],[現在の健全度]])-COLUMN(MasterData_Setsubi[[#Headers],[グループ番号]])+1,0),""))),"")</f>
        <v>4</v>
      </c>
      <c r="DU15"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Row],[グループ番号]],MasterData_Doboku[[グループ番号]:[耐用年数]],COLUMN(MasterData_Doboku[[#Headers],[供用開始年度]])-COLUMN(MasterData_Doboku[[#Headers],[グループ番号]])+1,0),IF(LEFT(MasterData_Taisaku[[#This Row],[シナリオ名称]],2)=MasterData_Taisaku[[#This Row],[区分2]],VLOOKUP(MasterData_Taisaku[[#This Row],[グループ番号]],MasterData_Setsubi[[グループ番号]:[耐用年数]],COLUMN(MasterData_Setsubi[[#Headers],[供用開始年度(交換年度)]])-COLUMN(MasterData_Setsubi[[#Headers],[グループ番号]])+1,0),""))),"")</f>
        <v>2003</v>
      </c>
      <c r="DV15"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Row],[グループ番号]],MasterData_Doboku[[グループ番号]:[耐用年数]],COLUMN(MasterData_Doboku[[#Headers],[耐用年数]])-COLUMN(MasterData_Doboku[[#Headers],[グループ番号]])+1,0),IF(LEFT(MasterData_Taisaku[[#This Row],[シナリオ名称]],2)=MasterData_Taisaku[[#This Row],[区分2]],VLOOKUP(MasterData_Taisaku[[#This Row],[グループ番号]],MasterData_Setsubi[[グループ番号]:[耐用年数]],COLUMN(MasterData_Setsubi[[#Headers],[耐用年数]])-COLUMN(MasterData_Setsubi[[#Headers],[グループ番号]])+1,0),""))),"")</f>
        <v>50</v>
      </c>
      <c r="DW15" s="10">
        <f>IFERROR(IF(OR(MasterData_Taisaku[[#This Row],[シナリオ名称]]="",MasterData_Taisaku[[#This Row],[グループ番号]]=""),"",IF(VLOOKUP(MasterData_Taisaku[[#This Row],[グループ番号]],MasterData_Rekka[[グループ番号]:[S-1]],COLUMN(MasterData_Rekka[[#Headers],[S-4]])-COLUMN(MasterData_Rekka[[#Headers],[グループ番号]])+1,0)="","",VLOOKUP(MasterData_Taisaku[[#This Row],[グループ番号]],MasterData_Rekka[[グループ番号]:[S-1]],COLUMN(MasterData_Rekka[[#Headers],[S-4]])-COLUMN(MasterData_Rekka[[#Headers],[グループ番号]])+1,0))),"")</f>
        <v>2023</v>
      </c>
      <c r="DX15" s="10">
        <f>IFERROR(IF(OR(MasterData_Taisaku[[#This Row],[シナリオ名称]]="",MasterData_Taisaku[[#This Row],[グループ番号]]=""),"",IF(VLOOKUP(MasterData_Taisaku[[#This Row],[グループ番号]],MasterData_Rekka[[グループ番号]:[S-1]],COLUMN(MasterData_Rekka[[#Headers],[S-3]])-COLUMN(MasterData_Rekka[[#Headers],[グループ番号]])+1,0)="","",VLOOKUP(MasterData_Taisaku[[#This Row],[グループ番号]],MasterData_Rekka[[グループ番号]:[S-1]],COLUMN(MasterData_Rekka[[#Headers],[S-3]])-COLUMN(MasterData_Rekka[[#Headers],[グループ番号]])+1,0))),"")</f>
        <v>2031</v>
      </c>
      <c r="DY15" s="10">
        <f>IFERROR(IF(OR(MasterData_Taisaku[[#This Row],[シナリオ名称]]="",MasterData_Taisaku[[#This Row],[グループ番号]]=""),"",IF(VLOOKUP(MasterData_Taisaku[[#This Row],[グループ番号]],MasterData_Rekka[[グループ番号]:[S-1]],COLUMN(MasterData_Rekka[[#Headers],[S-2]])-COLUMN(MasterData_Rekka[[#Headers],[グループ番号]])+1,0)="","",VLOOKUP(MasterData_Taisaku[[#This Row],[グループ番号]],MasterData_Rekka[[グループ番号]:[S-1]],COLUMN(MasterData_Rekka[[#Headers],[S-2]])-COLUMN(MasterData_Rekka[[#Headers],[グループ番号]])+1,0))),"")</f>
        <v>2037</v>
      </c>
      <c r="DZ15" s="10">
        <f>IFERROR(IF(OR(MasterData_Taisaku[[#This Row],[シナリオ名称]]="",MasterData_Taisaku[[#This Row],[グループ番号]]=""),"",IF(VLOOKUP(MasterData_Taisaku[[#This Row],[グループ番号]],MasterData_Rekka[[グループ番号]:[S-1]],COLUMN(MasterData_Rekka[[#Headers],[S-1]])-COLUMN(MasterData_Rekka[[#Headers],[グループ番号]])+1,0)="","",VLOOKUP(MasterData_Taisaku[[#This Row],[グループ番号]],MasterData_Rekka[[グループ番号]:[S-1]],COLUMN(MasterData_Rekka[[#Headers],[S-1]])-COLUMN(MasterData_Rekka[[#Headers],[グループ番号]])+1,0))),"")</f>
        <v>2042</v>
      </c>
    </row>
    <row r="16" spans="1:130" ht="14.25" customHeight="1">
      <c r="A16" s="22">
        <f t="shared" si="0"/>
        <v>15</v>
      </c>
      <c r="B16" s="7" t="s">
        <v>218</v>
      </c>
      <c r="C16" s="5" t="s">
        <v>180</v>
      </c>
      <c r="D16" s="4">
        <v>2</v>
      </c>
      <c r="E16" s="5" t="s">
        <v>258</v>
      </c>
      <c r="F16" s="5" t="s">
        <v>220</v>
      </c>
      <c r="G16" s="5" t="s">
        <v>221</v>
      </c>
      <c r="H16" s="6">
        <v>30</v>
      </c>
      <c r="I16" s="5" t="s">
        <v>251</v>
      </c>
      <c r="J16" s="8">
        <v>50000</v>
      </c>
      <c r="K16" s="4">
        <v>30</v>
      </c>
      <c r="L16" s="5" t="s">
        <v>216</v>
      </c>
      <c r="M16" s="4" t="s">
        <v>217</v>
      </c>
      <c r="N16" s="4">
        <f>IFERROR(IF(OR(MasterData_Taisaku[[#This Row],[シナリオ名称]]="",MasterData_Taisaku[[#This Row],[グループ番号]]=""),"",IF(AND(LEFT(MasterData_Taisaku[[#This Row],[シナリオ名称]],2)=MasterData_Taisaku[[#This Row],[区分1]],MasterData_Taisaku[[#This Row],[対策時の健全度]]&lt;&gt;"TBM",MasterData_Taisaku[[#This Row],[現在の健全度]]&lt;&gt;0,MasterData_Taisaku[[#This Row],[対策時の健全度]]&gt;=MasterData_Taisaku[[#This Row],[現在の健全度]]),MasterData_Taisaku[[#This Row],[対策初年度]],IF(AND(LEFT(MasterData_Taisaku[[#This Row],[シナリオ名称]],2)=MasterData_Taisaku[[#This Row],[区分1]],MasterData_Taisaku[[#This Row],[対策時の健全度]]=4,MasterData_Taisaku[[#This Row],[S-4]]&lt;&gt;"",MasterData_Taisaku[[#This Row],[S-4]]&gt;=MasterData_Taisaku[[#This Row],[対策初年度]]),MasterData_Taisaku[[#This Row],[S-4]],IF(AND(LEFT(MasterData_Taisaku[[#This Row],[シナリオ名称]],2)=MasterData_Taisaku[[#This Row],[区分1]],MasterData_Taisaku[[#This Row],[対策時の健全度]]=4,MasterData_Taisaku[[#This Row],[S-4]]&lt;&gt;"",MasterData_Taisaku[[#This Row],[S-4]]&lt;MasterData_Taisaku[[#This Row],[対策初年度]]),MasterData_Taisaku[[#This Row],[対策初年度]],IF(AND(LEFT(MasterData_Taisaku[[#This Row],[シナリオ名称]],2)=MasterData_Taisaku[[#This Row],[区分1]],MasterData_Taisaku[[#This Row],[対策時の健全度]]=3,MasterData_Taisaku[[#This Row],[S-3]]&lt;&gt;"",MasterData_Taisaku[[#This Row],[S-3]]&gt;=MasterData_Taisaku[[#This Row],[対策初年度]]),MasterData_Taisaku[[#This Row],[S-3]],IF(AND(LEFT(MasterData_Taisaku[[#This Row],[シナリオ名称]],2)=MasterData_Taisaku[[#This Row],[区分1]],MasterData_Taisaku[[#This Row],[対策時の健全度]]=3,MasterData_Taisaku[[#This Row],[S-3]]&lt;&gt;"",MasterData_Taisaku[[#This Row],[S-3]]&lt;MasterData_Taisaku[[#This Row],[対策初年度]]),MasterData_Taisaku[[#This Row],[対策初年度]],IF(AND(LEFT(MasterData_Taisaku[[#This Row],[シナリオ名称]],2)=MasterData_Taisaku[[#This Row],[区分1]],MasterData_Taisaku[[#This Row],[対策時の健全度]]=2,MasterData_Taisaku[[#This Row],[S-2]]&lt;&gt;"",MasterData_Taisaku[[#This Row],[S-2]]&gt;=MasterData_Taisaku[[#This Row],[対策初年度]]),MasterData_Taisaku[[#This Row],[S-2]],IF(AND(LEFT(MasterData_Taisaku[[#This Row],[シナリオ名称]],2)=MasterData_Taisaku[[#This Row],[区分1]],MasterData_Taisaku[[#This Row],[対策時の健全度]]=2,MasterData_Taisaku[[#This Row],[S-2]]&lt;&gt;"",MasterData_Taisaku[[#This Row],[S-2]]&lt;MasterData_Taisaku[[#This Row],[対策初年度]]),MasterData_Taisaku[[#This Row],[対策初年度]],IF(AND(LEFT(MasterData_Taisaku[[#This Row],[シナリオ名称]],2)=MasterData_Taisaku[[#This Row],[区分1]],MasterData_Taisaku[[#This Row],[対策時の健全度]]=1,MasterData_Taisaku[[#This Row],[S-1]]&lt;&gt;"",MasterData_Taisaku[[#This Row],[S-1]]&gt;=MasterData_Taisaku[[#This Row],[対策初年度]]),MasterData_Taisaku[[#This Row],[S-1]],IF(AND(LEFT(MasterData_Taisaku[[#This Row],[シナリオ名称]],2)=MasterData_Taisaku[[#This Row],[区分1]],MasterData_Taisaku[[#This Row],[対策時の健全度]]=1,MasterData_Taisaku[[#This Row],[S-1]]&lt;&gt;"",MasterData_Taisaku[[#This Row],[S-1]]&lt;MasterData_Taisaku[[#This Row],[対策初年度]]),MasterData_Taisaku[[#This Row],[対策初年度]],IF(AND(LEFT(MasterData_Taisaku[[#This Row],[シナリオ名称]],2)=MasterData_Taisaku[[#This Row],[区分2]],MasterData_Taisaku[[#This Row],[現在の健全度]]&lt;&gt;0,MasterData_Taisaku[[#This Row],[現在の健全度]]&lt;=3),MasterData_Taisaku[[#This Row],[対策初年度]],IF(MasterData_Taisaku[[#This Row],[供用開始年度]]+MasterData_Taisaku[[#This Row],[耐用年数(本体)]]&lt;=MasterData_Taisaku[[#This Row],[対策初年度]],MasterData_Taisaku[[#This Row],[対策初年度]],IF(MasterData_Taisaku[[#This Row],[供用開始年度]]+MasterData_Taisaku[[#This Row],[耐用年数(本体)]]&gt;MasterData_Taisaku[[#This Row],[対策初年度]],MasterData_Taisaku[[#This Row],[供用開始年度]]+MasterData_Taisaku[[#This Row],[耐用年数(本体)]]))))))))))))),MasterData_Taisaku[[#This Row],[対策初年度]])</f>
        <v>2037</v>
      </c>
      <c r="O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P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Q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R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S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T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U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V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W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X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Y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Z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A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B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C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D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E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F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G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H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I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J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K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L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M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N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O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P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Q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R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S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T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U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V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W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X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Y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Z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A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B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C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D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E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F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G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H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I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J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K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L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M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N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O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P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Q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R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S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T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U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V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W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X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Y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Z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A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B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C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D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E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F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G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H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I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J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K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L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M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N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O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P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Q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R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S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T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U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V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W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X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Y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Z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A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B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C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D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E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F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G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H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I1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J16" s="10">
        <f>IFERROR(IF(OR(MasterData_Taisaku[[#This Row],[シナリオ名称]]="",MasterData_Taisaku[[#This Row],[グループ番号]]="",MasterData_Taisaku[[#This Row],[1回目]]=""),"",MAX(MasterData_Taisaku[[#This Row],[1回目]:[100回目]])),"")</f>
        <v>2037</v>
      </c>
      <c r="DK16" s="3" cm="1">
        <f t="array" ref="DK16">IFERROR(IF(OR(MasterData_Taisaku[[#This Row],[シナリオ名称]]="",MasterData_Taisaku[[#This Row],[グループ番号]]=""),"",MasterData_Common[検討期間]),"")</f>
        <v>40</v>
      </c>
      <c r="DL16" s="3" cm="1">
        <f t="array" ref="DL16">IFERROR(IF(OR(MasterData_Taisaku[[#This Row],[シナリオ名称]]="",MasterData_Taisaku[[#This Row],[グループ番号]]=""),"",MasterData_Common[機能診断年度]),"")</f>
        <v>2024</v>
      </c>
      <c r="DM16" s="3" cm="1">
        <f t="array" ref="DM16">IFERROR(IF(OR(MasterData_Taisaku[[#This Row],[シナリオ名称]]="",MasterData_Taisaku[[#This Row],[グループ番号]]=""),"",MasterData_Common[検討開始年度]),"")</f>
        <v>2025</v>
      </c>
      <c r="DN16" s="3" cm="1">
        <f t="array" ref="DN16">IFERROR(IF(OR(MasterData_Taisaku[[#This Row],[シナリオ名称]]="",MasterData_Taisaku[[#This Row],[グループ番号]]=""),"",MasterData_Common[対策初年度]),"")</f>
        <v>2027</v>
      </c>
      <c r="DO16" s="3" t="str" cm="1">
        <f t="array" ref="DO16">IFERROR(IF(OR(MasterData_Taisaku[[#This Row],[シナリオ名称]]="",MasterData_Taisaku[[#This Row],[グループ番号]]=""),"",MasterData_Common[区分1]),"")</f>
        <v>土木</v>
      </c>
      <c r="DP16" s="3" t="str" cm="1">
        <f t="array" ref="DP16">IFERROR(IF(OR(MasterData_Taisaku[[#This Row],[シナリオ名称]]="",MasterData_Taisaku[[#This Row],[グループ番号]]=""),"",MasterData_Common[区分2]),"")</f>
        <v>機械</v>
      </c>
      <c r="DQ16" s="3" cm="1">
        <f t="array" ref="DQ16">IFERROR(IF(OR(MasterData_Taisaku[[#This Row],[シナリオ名称]]="",MasterData_Taisaku[[#This Row],[グループ番号]]=""),"",MasterData_Common[検討終了年度]),"")</f>
        <v>2064</v>
      </c>
      <c r="DR16" s="3" cm="1">
        <f t="array" ref="DR16">IFERROR(IF(OR(MasterData_Taisaku[[#This Row],[シナリオ名称]]="",MasterData_Taisaku[[#This Row],[グループ番号]]=""),"",MasterData_Common[割引率]),"")</f>
        <v>0.04</v>
      </c>
      <c r="DS16" s="3" t="str">
        <f>IFERROR(IF(OR(MasterData_Taisaku[[#This Row],[シナリオ名称]]="",MasterData_Taisaku[[#This Row],[グループ番号]]=""),"",IF(LEFT(MasterData_Taisaku[[#This Row],[シナリオ名称]],2)=MasterData_Taisaku[[#This Row],[区分1]],VLOOKUP(MasterData_Taisaku[[#This Row],[グループ番号]],MasterData_Doboku[[グループ番号]:[区分]],COLUMN(MasterData_Doboku[[#Headers],[区分]])-COLUMN(MasterData_Doboku[[#Headers],[グループ番号]])+1,0),IF(LEFT(MasterData_Taisaku[[#This Row],[シナリオ名称]],2)=MasterData_Taisaku[[#This Row],[区分2]],VLOOKUP(MasterData_Taisaku[[#This Row],[グループ番号]],MasterData_Setsubi[[グループ番号]:[区分]],COLUMN(MasterData_Setsubi[[#Headers],[区分]])-COLUMN(MasterData_Setsubi[[#Headers],[グループ番号]])+1,0),""))),"")</f>
        <v>頭首工</v>
      </c>
      <c r="DT16" s="3">
        <f>IFERROR(IF(OR(MasterData_Taisaku[[#This Row],[シナリオ名称]]="",MasterData_Taisaku[[#This Row],[グループ番号]]=""),"",IF(LEFT(MasterData_Taisaku[[#This Row],[シナリオ名称]],2)=MasterData_Taisaku[[#This Row],[区分1]],VLOOKUP(MasterData_Taisaku[[#This Row],[グループ番号]],MasterData_Doboku[[グループ番号]:[現在の健全度]],COLUMN(MasterData_Doboku[[#Headers],[現在の健全度]])-COLUMN(MasterData_Doboku[[#Headers],[グループ番号]])+1,0),IF(LEFT(MasterData_Taisaku[[#This Row],[シナリオ名称]],2)=MasterData_Taisaku[[#This Row],[区分2]],VLOOKUP(MasterData_Taisaku[[#This Row],[グループ番号]],MasterData_Setsubi[[グループ番号]:[現在の健全度]],COLUMN(MasterData_Setsubi[[#Headers],[現在の健全度]])-COLUMN(MasterData_Setsubi[[#Headers],[グループ番号]])+1,0),""))),"")</f>
        <v>4</v>
      </c>
      <c r="DU16"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Row],[グループ番号]],MasterData_Doboku[[グループ番号]:[耐用年数]],COLUMN(MasterData_Doboku[[#Headers],[供用開始年度]])-COLUMN(MasterData_Doboku[[#Headers],[グループ番号]])+1,0),IF(LEFT(MasterData_Taisaku[[#This Row],[シナリオ名称]],2)=MasterData_Taisaku[[#This Row],[区分2]],VLOOKUP(MasterData_Taisaku[[#This Row],[グループ番号]],MasterData_Setsubi[[グループ番号]:[耐用年数]],COLUMN(MasterData_Setsubi[[#Headers],[供用開始年度(交換年度)]])-COLUMN(MasterData_Setsubi[[#Headers],[グループ番号]])+1,0),""))),"")</f>
        <v>2003</v>
      </c>
      <c r="DV16"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Row],[グループ番号]],MasterData_Doboku[[グループ番号]:[耐用年数]],COLUMN(MasterData_Doboku[[#Headers],[耐用年数]])-COLUMN(MasterData_Doboku[[#Headers],[グループ番号]])+1,0),IF(LEFT(MasterData_Taisaku[[#This Row],[シナリオ名称]],2)=MasterData_Taisaku[[#This Row],[区分2]],VLOOKUP(MasterData_Taisaku[[#This Row],[グループ番号]],MasterData_Setsubi[[グループ番号]:[耐用年数]],COLUMN(MasterData_Setsubi[[#Headers],[耐用年数]])-COLUMN(MasterData_Setsubi[[#Headers],[グループ番号]])+1,0),""))),"")</f>
        <v>50</v>
      </c>
      <c r="DW16" s="10">
        <f>IFERROR(IF(OR(MasterData_Taisaku[[#This Row],[シナリオ名称]]="",MasterData_Taisaku[[#This Row],[グループ番号]]=""),"",IF(VLOOKUP(MasterData_Taisaku[[#This Row],[グループ番号]],MasterData_Rekka[[グループ番号]:[S-1]],COLUMN(MasterData_Rekka[[#Headers],[S-4]])-COLUMN(MasterData_Rekka[[#Headers],[グループ番号]])+1,0)="","",VLOOKUP(MasterData_Taisaku[[#This Row],[グループ番号]],MasterData_Rekka[[グループ番号]:[S-1]],COLUMN(MasterData_Rekka[[#Headers],[S-4]])-COLUMN(MasterData_Rekka[[#Headers],[グループ番号]])+1,0))),"")</f>
        <v>2023</v>
      </c>
      <c r="DX16" s="10">
        <f>IFERROR(IF(OR(MasterData_Taisaku[[#This Row],[シナリオ名称]]="",MasterData_Taisaku[[#This Row],[グループ番号]]=""),"",IF(VLOOKUP(MasterData_Taisaku[[#This Row],[グループ番号]],MasterData_Rekka[[グループ番号]:[S-1]],COLUMN(MasterData_Rekka[[#Headers],[S-3]])-COLUMN(MasterData_Rekka[[#Headers],[グループ番号]])+1,0)="","",VLOOKUP(MasterData_Taisaku[[#This Row],[グループ番号]],MasterData_Rekka[[グループ番号]:[S-1]],COLUMN(MasterData_Rekka[[#Headers],[S-3]])-COLUMN(MasterData_Rekka[[#Headers],[グループ番号]])+1,0))),"")</f>
        <v>2031</v>
      </c>
      <c r="DY16" s="10">
        <f>IFERROR(IF(OR(MasterData_Taisaku[[#This Row],[シナリオ名称]]="",MasterData_Taisaku[[#This Row],[グループ番号]]=""),"",IF(VLOOKUP(MasterData_Taisaku[[#This Row],[グループ番号]],MasterData_Rekka[[グループ番号]:[S-1]],COLUMN(MasterData_Rekka[[#Headers],[S-2]])-COLUMN(MasterData_Rekka[[#Headers],[グループ番号]])+1,0)="","",VLOOKUP(MasterData_Taisaku[[#This Row],[グループ番号]],MasterData_Rekka[[グループ番号]:[S-1]],COLUMN(MasterData_Rekka[[#Headers],[S-2]])-COLUMN(MasterData_Rekka[[#Headers],[グループ番号]])+1,0))),"")</f>
        <v>2037</v>
      </c>
      <c r="DZ16" s="10">
        <f>IFERROR(IF(OR(MasterData_Taisaku[[#This Row],[シナリオ名称]]="",MasterData_Taisaku[[#This Row],[グループ番号]]=""),"",IF(VLOOKUP(MasterData_Taisaku[[#This Row],[グループ番号]],MasterData_Rekka[[グループ番号]:[S-1]],COLUMN(MasterData_Rekka[[#Headers],[S-1]])-COLUMN(MasterData_Rekka[[#Headers],[グループ番号]])+1,0)="","",VLOOKUP(MasterData_Taisaku[[#This Row],[グループ番号]],MasterData_Rekka[[グループ番号]:[S-1]],COLUMN(MasterData_Rekka[[#Headers],[S-1]])-COLUMN(MasterData_Rekka[[#Headers],[グループ番号]])+1,0))),"")</f>
        <v>2042</v>
      </c>
    </row>
    <row r="17" spans="1:130" ht="14.25" customHeight="1">
      <c r="A17" s="22">
        <f t="shared" si="0"/>
        <v>16</v>
      </c>
      <c r="B17" s="7" t="s">
        <v>223</v>
      </c>
      <c r="C17" s="5" t="s">
        <v>176</v>
      </c>
      <c r="D17" s="4">
        <v>1</v>
      </c>
      <c r="E17" s="5" t="s">
        <v>259</v>
      </c>
      <c r="F17" s="5" t="s">
        <v>225</v>
      </c>
      <c r="G17" s="5" t="s">
        <v>244</v>
      </c>
      <c r="H17" s="6">
        <v>50</v>
      </c>
      <c r="I17" s="5" t="s">
        <v>181</v>
      </c>
      <c r="J17" s="8">
        <v>240000</v>
      </c>
      <c r="K17" s="4">
        <v>40</v>
      </c>
      <c r="L17" s="5" t="s">
        <v>226</v>
      </c>
      <c r="M17" s="4" t="s">
        <v>217</v>
      </c>
      <c r="N17" s="4">
        <f>IFERROR(IF(OR(MasterData_Taisaku[[#This Row],[シナリオ名称]]="",MasterData_Taisaku[[#This Row],[グループ番号]]=""),"",IF(AND(LEFT(MasterData_Taisaku[[#This Row],[シナリオ名称]],2)=MasterData_Taisaku[[#This Row],[区分1]],MasterData_Taisaku[[#This Row],[対策時の健全度]]&lt;&gt;"TBM",MasterData_Taisaku[[#This Row],[現在の健全度]]&lt;&gt;0,MasterData_Taisaku[[#This Row],[対策時の健全度]]&gt;=MasterData_Taisaku[[#This Row],[現在の健全度]]),MasterData_Taisaku[[#This Row],[対策初年度]],IF(AND(LEFT(MasterData_Taisaku[[#This Row],[シナリオ名称]],2)=MasterData_Taisaku[[#This Row],[区分1]],MasterData_Taisaku[[#This Row],[対策時の健全度]]=4,MasterData_Taisaku[[#This Row],[S-4]]&lt;&gt;"",MasterData_Taisaku[[#This Row],[S-4]]&gt;=MasterData_Taisaku[[#This Row],[対策初年度]]),MasterData_Taisaku[[#This Row],[S-4]],IF(AND(LEFT(MasterData_Taisaku[[#This Row],[シナリオ名称]],2)=MasterData_Taisaku[[#This Row],[区分1]],MasterData_Taisaku[[#This Row],[対策時の健全度]]=4,MasterData_Taisaku[[#This Row],[S-4]]&lt;&gt;"",MasterData_Taisaku[[#This Row],[S-4]]&lt;MasterData_Taisaku[[#This Row],[対策初年度]]),MasterData_Taisaku[[#This Row],[対策初年度]],IF(AND(LEFT(MasterData_Taisaku[[#This Row],[シナリオ名称]],2)=MasterData_Taisaku[[#This Row],[区分1]],MasterData_Taisaku[[#This Row],[対策時の健全度]]=3,MasterData_Taisaku[[#This Row],[S-3]]&lt;&gt;"",MasterData_Taisaku[[#This Row],[S-3]]&gt;=MasterData_Taisaku[[#This Row],[対策初年度]]),MasterData_Taisaku[[#This Row],[S-3]],IF(AND(LEFT(MasterData_Taisaku[[#This Row],[シナリオ名称]],2)=MasterData_Taisaku[[#This Row],[区分1]],MasterData_Taisaku[[#This Row],[対策時の健全度]]=3,MasterData_Taisaku[[#This Row],[S-3]]&lt;&gt;"",MasterData_Taisaku[[#This Row],[S-3]]&lt;MasterData_Taisaku[[#This Row],[対策初年度]]),MasterData_Taisaku[[#This Row],[対策初年度]],IF(AND(LEFT(MasterData_Taisaku[[#This Row],[シナリオ名称]],2)=MasterData_Taisaku[[#This Row],[区分1]],MasterData_Taisaku[[#This Row],[対策時の健全度]]=2,MasterData_Taisaku[[#This Row],[S-2]]&lt;&gt;"",MasterData_Taisaku[[#This Row],[S-2]]&gt;=MasterData_Taisaku[[#This Row],[対策初年度]]),MasterData_Taisaku[[#This Row],[S-2]],IF(AND(LEFT(MasterData_Taisaku[[#This Row],[シナリオ名称]],2)=MasterData_Taisaku[[#This Row],[区分1]],MasterData_Taisaku[[#This Row],[対策時の健全度]]=2,MasterData_Taisaku[[#This Row],[S-2]]&lt;&gt;"",MasterData_Taisaku[[#This Row],[S-2]]&lt;MasterData_Taisaku[[#This Row],[対策初年度]]),MasterData_Taisaku[[#This Row],[対策初年度]],IF(AND(LEFT(MasterData_Taisaku[[#This Row],[シナリオ名称]],2)=MasterData_Taisaku[[#This Row],[区分1]],MasterData_Taisaku[[#This Row],[対策時の健全度]]=1,MasterData_Taisaku[[#This Row],[S-1]]&lt;&gt;"",MasterData_Taisaku[[#This Row],[S-1]]&gt;=MasterData_Taisaku[[#This Row],[対策初年度]]),MasterData_Taisaku[[#This Row],[S-1]],IF(AND(LEFT(MasterData_Taisaku[[#This Row],[シナリオ名称]],2)=MasterData_Taisaku[[#This Row],[区分1]],MasterData_Taisaku[[#This Row],[対策時の健全度]]=1,MasterData_Taisaku[[#This Row],[S-1]]&lt;&gt;"",MasterData_Taisaku[[#This Row],[S-1]]&lt;MasterData_Taisaku[[#This Row],[対策初年度]]),MasterData_Taisaku[[#This Row],[対策初年度]],IF(AND(LEFT(MasterData_Taisaku[[#This Row],[シナリオ名称]],2)=MasterData_Taisaku[[#This Row],[区分2]],MasterData_Taisaku[[#This Row],[現在の健全度]]&lt;&gt;0,MasterData_Taisaku[[#This Row],[現在の健全度]]&lt;=3),MasterData_Taisaku[[#This Row],[対策初年度]],IF(MasterData_Taisaku[[#This Row],[供用開始年度]]+MasterData_Taisaku[[#This Row],[耐用年数(本体)]]&lt;=MasterData_Taisaku[[#This Row],[対策初年度]],MasterData_Taisaku[[#This Row],[対策初年度]],IF(MasterData_Taisaku[[#This Row],[供用開始年度]]+MasterData_Taisaku[[#This Row],[耐用年数(本体)]]&gt;MasterData_Taisaku[[#This Row],[対策初年度]],MasterData_Taisaku[[#This Row],[供用開始年度]]+MasterData_Taisaku[[#This Row],[耐用年数(本体)]]))))))))))))),MasterData_Taisaku[[#This Row],[対策初年度]])</f>
        <v>2036</v>
      </c>
      <c r="O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P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Q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R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S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T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U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V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W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X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Y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Z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A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B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C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D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E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F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G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H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I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J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K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L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M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N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O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P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Q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R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S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T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U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V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W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X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Y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Z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A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B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C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D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E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F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G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H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I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J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K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L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M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N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O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P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Q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R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S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T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U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V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W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X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Y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Z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A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B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C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D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E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F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G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H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I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J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K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L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M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N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O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P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Q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R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S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T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U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V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W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X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Y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Z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A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B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C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D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E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F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G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H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I1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J17" s="10">
        <f>IFERROR(IF(OR(MasterData_Taisaku[[#This Row],[シナリオ名称]]="",MasterData_Taisaku[[#This Row],[グループ番号]]="",MasterData_Taisaku[[#This Row],[1回目]]=""),"",MAX(MasterData_Taisaku[[#This Row],[1回目]:[100回目]])),"")</f>
        <v>2036</v>
      </c>
      <c r="DK17" s="3" cm="1">
        <f t="array" ref="DK17">IFERROR(IF(OR(MasterData_Taisaku[[#This Row],[シナリオ名称]]="",MasterData_Taisaku[[#This Row],[グループ番号]]=""),"",MasterData_Common[検討期間]),"")</f>
        <v>40</v>
      </c>
      <c r="DL17" s="3" cm="1">
        <f t="array" ref="DL17">IFERROR(IF(OR(MasterData_Taisaku[[#This Row],[シナリオ名称]]="",MasterData_Taisaku[[#This Row],[グループ番号]]=""),"",MasterData_Common[機能診断年度]),"")</f>
        <v>2024</v>
      </c>
      <c r="DM17" s="3" cm="1">
        <f t="array" ref="DM17">IFERROR(IF(OR(MasterData_Taisaku[[#This Row],[シナリオ名称]]="",MasterData_Taisaku[[#This Row],[グループ番号]]=""),"",MasterData_Common[検討開始年度]),"")</f>
        <v>2025</v>
      </c>
      <c r="DN17" s="3" cm="1">
        <f t="array" ref="DN17">IFERROR(IF(OR(MasterData_Taisaku[[#This Row],[シナリオ名称]]="",MasterData_Taisaku[[#This Row],[グループ番号]]=""),"",MasterData_Common[対策初年度]),"")</f>
        <v>2027</v>
      </c>
      <c r="DO17" s="3" t="str" cm="1">
        <f t="array" ref="DO17">IFERROR(IF(OR(MasterData_Taisaku[[#This Row],[シナリオ名称]]="",MasterData_Taisaku[[#This Row],[グループ番号]]=""),"",MasterData_Common[区分1]),"")</f>
        <v>土木</v>
      </c>
      <c r="DP17" s="3" t="str" cm="1">
        <f t="array" ref="DP17">IFERROR(IF(OR(MasterData_Taisaku[[#This Row],[シナリオ名称]]="",MasterData_Taisaku[[#This Row],[グループ番号]]=""),"",MasterData_Common[区分2]),"")</f>
        <v>機械</v>
      </c>
      <c r="DQ17" s="3" cm="1">
        <f t="array" ref="DQ17">IFERROR(IF(OR(MasterData_Taisaku[[#This Row],[シナリオ名称]]="",MasterData_Taisaku[[#This Row],[グループ番号]]=""),"",MasterData_Common[検討終了年度]),"")</f>
        <v>2064</v>
      </c>
      <c r="DR17" s="3" cm="1">
        <f t="array" ref="DR17">IFERROR(IF(OR(MasterData_Taisaku[[#This Row],[シナリオ名称]]="",MasterData_Taisaku[[#This Row],[グループ番号]]=""),"",MasterData_Common[割引率]),"")</f>
        <v>0.04</v>
      </c>
      <c r="DS17" s="3" t="str">
        <f>IFERROR(IF(OR(MasterData_Taisaku[[#This Row],[シナリオ名称]]="",MasterData_Taisaku[[#This Row],[グループ番号]]=""),"",IF(LEFT(MasterData_Taisaku[[#This Row],[シナリオ名称]],2)=MasterData_Taisaku[[#This Row],[区分1]],VLOOKUP(MasterData_Taisaku[[#This Row],[グループ番号]],MasterData_Doboku[[グループ番号]:[区分]],COLUMN(MasterData_Doboku[[#Headers],[区分]])-COLUMN(MasterData_Doboku[[#Headers],[グループ番号]])+1,0),IF(LEFT(MasterData_Taisaku[[#This Row],[シナリオ名称]],2)=MasterData_Taisaku[[#This Row],[区分2]],VLOOKUP(MasterData_Taisaku[[#This Row],[グループ番号]],MasterData_Setsubi[[グループ番号]:[区分]],COLUMN(MasterData_Setsubi[[#Headers],[区分]])-COLUMN(MasterData_Setsubi[[#Headers],[グループ番号]])+1,0),""))),"")</f>
        <v>開水路</v>
      </c>
      <c r="DT17" s="3">
        <f>IFERROR(IF(OR(MasterData_Taisaku[[#This Row],[シナリオ名称]]="",MasterData_Taisaku[[#This Row],[グループ番号]]=""),"",IF(LEFT(MasterData_Taisaku[[#This Row],[シナリオ名称]],2)=MasterData_Taisaku[[#This Row],[区分1]],VLOOKUP(MasterData_Taisaku[[#This Row],[グループ番号]],MasterData_Doboku[[グループ番号]:[現在の健全度]],COLUMN(MasterData_Doboku[[#Headers],[現在の健全度]])-COLUMN(MasterData_Doboku[[#Headers],[グループ番号]])+1,0),IF(LEFT(MasterData_Taisaku[[#This Row],[シナリオ名称]],2)=MasterData_Taisaku[[#This Row],[区分2]],VLOOKUP(MasterData_Taisaku[[#This Row],[グループ番号]],MasterData_Setsubi[[グループ番号]:[現在の健全度]],COLUMN(MasterData_Setsubi[[#Headers],[現在の健全度]])-COLUMN(MasterData_Setsubi[[#Headers],[グループ番号]])+1,0),""))),"")</f>
        <v>2</v>
      </c>
      <c r="DU17"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Row],[グループ番号]],MasterData_Doboku[[グループ番号]:[耐用年数]],COLUMN(MasterData_Doboku[[#Headers],[供用開始年度]])-COLUMN(MasterData_Doboku[[#Headers],[グループ番号]])+1,0),IF(LEFT(MasterData_Taisaku[[#This Row],[シナリオ名称]],2)=MasterData_Taisaku[[#This Row],[区分2]],VLOOKUP(MasterData_Taisaku[[#This Row],[グループ番号]],MasterData_Setsubi[[グループ番号]:[耐用年数]],COLUMN(MasterData_Setsubi[[#Headers],[供用開始年度(交換年度)]])-COLUMN(MasterData_Setsubi[[#Headers],[グループ番号]])+1,0),""))),"")</f>
        <v>1988</v>
      </c>
      <c r="DV17"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Row],[グループ番号]],MasterData_Doboku[[グループ番号]:[耐用年数]],COLUMN(MasterData_Doboku[[#Headers],[耐用年数]])-COLUMN(MasterData_Doboku[[#Headers],[グループ番号]])+1,0),IF(LEFT(MasterData_Taisaku[[#This Row],[シナリオ名称]],2)=MasterData_Taisaku[[#This Row],[区分2]],VLOOKUP(MasterData_Taisaku[[#This Row],[グループ番号]],MasterData_Setsubi[[グループ番号]:[耐用年数]],COLUMN(MasterData_Setsubi[[#Headers],[耐用年数]])-COLUMN(MasterData_Setsubi[[#Headers],[グループ番号]])+1,0),""))),"")</f>
        <v>40</v>
      </c>
      <c r="DW17" s="10" t="str">
        <f>IFERROR(IF(OR(MasterData_Taisaku[[#This Row],[シナリオ名称]]="",MasterData_Taisaku[[#This Row],[グループ番号]]=""),"",IF(VLOOKUP(MasterData_Taisaku[[#This Row],[グループ番号]],MasterData_Rekka[[グループ番号]:[S-1]],COLUMN(MasterData_Rekka[[#Headers],[S-4]])-COLUMN(MasterData_Rekka[[#Headers],[グループ番号]])+1,0)="","",VLOOKUP(MasterData_Taisaku[[#This Row],[グループ番号]],MasterData_Rekka[[グループ番号]:[S-1]],COLUMN(MasterData_Rekka[[#Headers],[S-4]])-COLUMN(MasterData_Rekka[[#Headers],[グループ番号]])+1,0))),"")</f>
        <v/>
      </c>
      <c r="DX17" s="10" t="str">
        <f>IFERROR(IF(OR(MasterData_Taisaku[[#This Row],[シナリオ名称]]="",MasterData_Taisaku[[#This Row],[グループ番号]]=""),"",IF(VLOOKUP(MasterData_Taisaku[[#This Row],[グループ番号]],MasterData_Rekka[[グループ番号]:[S-1]],COLUMN(MasterData_Rekka[[#Headers],[S-3]])-COLUMN(MasterData_Rekka[[#Headers],[グループ番号]])+1,0)="","",VLOOKUP(MasterData_Taisaku[[#This Row],[グループ番号]],MasterData_Rekka[[グループ番号]:[S-1]],COLUMN(MasterData_Rekka[[#Headers],[S-3]])-COLUMN(MasterData_Rekka[[#Headers],[グループ番号]])+1,0))),"")</f>
        <v/>
      </c>
      <c r="DY17" s="10">
        <f>IFERROR(IF(OR(MasterData_Taisaku[[#This Row],[シナリオ名称]]="",MasterData_Taisaku[[#This Row],[グループ番号]]=""),"",IF(VLOOKUP(MasterData_Taisaku[[#This Row],[グループ番号]],MasterData_Rekka[[グループ番号]:[S-1]],COLUMN(MasterData_Rekka[[#Headers],[S-2]])-COLUMN(MasterData_Rekka[[#Headers],[グループ番号]])+1,0)="","",VLOOKUP(MasterData_Taisaku[[#This Row],[グループ番号]],MasterData_Rekka[[グループ番号]:[S-1]],COLUMN(MasterData_Rekka[[#Headers],[S-2]])-COLUMN(MasterData_Rekka[[#Headers],[グループ番号]])+1,0))),"")</f>
        <v>2030</v>
      </c>
      <c r="DZ17" s="10">
        <f>IFERROR(IF(OR(MasterData_Taisaku[[#This Row],[シナリオ名称]]="",MasterData_Taisaku[[#This Row],[グループ番号]]=""),"",IF(VLOOKUP(MasterData_Taisaku[[#This Row],[グループ番号]],MasterData_Rekka[[グループ番号]:[S-1]],COLUMN(MasterData_Rekka[[#Headers],[S-1]])-COLUMN(MasterData_Rekka[[#Headers],[グループ番号]])+1,0)="","",VLOOKUP(MasterData_Taisaku[[#This Row],[グループ番号]],MasterData_Rekka[[グループ番号]:[S-1]],COLUMN(MasterData_Rekka[[#Headers],[S-1]])-COLUMN(MasterData_Rekka[[#Headers],[グループ番号]])+1,0))),"")</f>
        <v>2036</v>
      </c>
    </row>
    <row r="18" spans="1:130" ht="14.25" customHeight="1">
      <c r="A18" s="22">
        <f t="shared" si="0"/>
        <v>17</v>
      </c>
      <c r="B18" s="7" t="s">
        <v>223</v>
      </c>
      <c r="C18" s="5" t="s">
        <v>177</v>
      </c>
      <c r="D18" s="4">
        <v>1</v>
      </c>
      <c r="E18" s="5" t="s">
        <v>260</v>
      </c>
      <c r="F18" s="5" t="s">
        <v>225</v>
      </c>
      <c r="G18" s="5" t="s">
        <v>244</v>
      </c>
      <c r="H18" s="6">
        <v>100</v>
      </c>
      <c r="I18" s="5" t="s">
        <v>181</v>
      </c>
      <c r="J18" s="8">
        <v>240000</v>
      </c>
      <c r="K18" s="4">
        <v>40</v>
      </c>
      <c r="L18" s="5" t="s">
        <v>226</v>
      </c>
      <c r="M18" s="4" t="s">
        <v>217</v>
      </c>
      <c r="N18" s="4">
        <f>IFERROR(IF(OR(MasterData_Taisaku[[#This Row],[シナリオ名称]]="",MasterData_Taisaku[[#This Row],[グループ番号]]=""),"",IF(AND(LEFT(MasterData_Taisaku[[#This Row],[シナリオ名称]],2)=MasterData_Taisaku[[#This Row],[区分1]],MasterData_Taisaku[[#This Row],[対策時の健全度]]&lt;&gt;"TBM",MasterData_Taisaku[[#This Row],[現在の健全度]]&lt;&gt;0,MasterData_Taisaku[[#This Row],[対策時の健全度]]&gt;=MasterData_Taisaku[[#This Row],[現在の健全度]]),MasterData_Taisaku[[#This Row],[対策初年度]],IF(AND(LEFT(MasterData_Taisaku[[#This Row],[シナリオ名称]],2)=MasterData_Taisaku[[#This Row],[区分1]],MasterData_Taisaku[[#This Row],[対策時の健全度]]=4,MasterData_Taisaku[[#This Row],[S-4]]&lt;&gt;"",MasterData_Taisaku[[#This Row],[S-4]]&gt;=MasterData_Taisaku[[#This Row],[対策初年度]]),MasterData_Taisaku[[#This Row],[S-4]],IF(AND(LEFT(MasterData_Taisaku[[#This Row],[シナリオ名称]],2)=MasterData_Taisaku[[#This Row],[区分1]],MasterData_Taisaku[[#This Row],[対策時の健全度]]=4,MasterData_Taisaku[[#This Row],[S-4]]&lt;&gt;"",MasterData_Taisaku[[#This Row],[S-4]]&lt;MasterData_Taisaku[[#This Row],[対策初年度]]),MasterData_Taisaku[[#This Row],[対策初年度]],IF(AND(LEFT(MasterData_Taisaku[[#This Row],[シナリオ名称]],2)=MasterData_Taisaku[[#This Row],[区分1]],MasterData_Taisaku[[#This Row],[対策時の健全度]]=3,MasterData_Taisaku[[#This Row],[S-3]]&lt;&gt;"",MasterData_Taisaku[[#This Row],[S-3]]&gt;=MasterData_Taisaku[[#This Row],[対策初年度]]),MasterData_Taisaku[[#This Row],[S-3]],IF(AND(LEFT(MasterData_Taisaku[[#This Row],[シナリオ名称]],2)=MasterData_Taisaku[[#This Row],[区分1]],MasterData_Taisaku[[#This Row],[対策時の健全度]]=3,MasterData_Taisaku[[#This Row],[S-3]]&lt;&gt;"",MasterData_Taisaku[[#This Row],[S-3]]&lt;MasterData_Taisaku[[#This Row],[対策初年度]]),MasterData_Taisaku[[#This Row],[対策初年度]],IF(AND(LEFT(MasterData_Taisaku[[#This Row],[シナリオ名称]],2)=MasterData_Taisaku[[#This Row],[区分1]],MasterData_Taisaku[[#This Row],[対策時の健全度]]=2,MasterData_Taisaku[[#This Row],[S-2]]&lt;&gt;"",MasterData_Taisaku[[#This Row],[S-2]]&gt;=MasterData_Taisaku[[#This Row],[対策初年度]]),MasterData_Taisaku[[#This Row],[S-2]],IF(AND(LEFT(MasterData_Taisaku[[#This Row],[シナリオ名称]],2)=MasterData_Taisaku[[#This Row],[区分1]],MasterData_Taisaku[[#This Row],[対策時の健全度]]=2,MasterData_Taisaku[[#This Row],[S-2]]&lt;&gt;"",MasterData_Taisaku[[#This Row],[S-2]]&lt;MasterData_Taisaku[[#This Row],[対策初年度]]),MasterData_Taisaku[[#This Row],[対策初年度]],IF(AND(LEFT(MasterData_Taisaku[[#This Row],[シナリオ名称]],2)=MasterData_Taisaku[[#This Row],[区分1]],MasterData_Taisaku[[#This Row],[対策時の健全度]]=1,MasterData_Taisaku[[#This Row],[S-1]]&lt;&gt;"",MasterData_Taisaku[[#This Row],[S-1]]&gt;=MasterData_Taisaku[[#This Row],[対策初年度]]),MasterData_Taisaku[[#This Row],[S-1]],IF(AND(LEFT(MasterData_Taisaku[[#This Row],[シナリオ名称]],2)=MasterData_Taisaku[[#This Row],[区分1]],MasterData_Taisaku[[#This Row],[対策時の健全度]]=1,MasterData_Taisaku[[#This Row],[S-1]]&lt;&gt;"",MasterData_Taisaku[[#This Row],[S-1]]&lt;MasterData_Taisaku[[#This Row],[対策初年度]]),MasterData_Taisaku[[#This Row],[対策初年度]],IF(AND(LEFT(MasterData_Taisaku[[#This Row],[シナリオ名称]],2)=MasterData_Taisaku[[#This Row],[区分2]],MasterData_Taisaku[[#This Row],[現在の健全度]]&lt;&gt;0,MasterData_Taisaku[[#This Row],[現在の健全度]]&lt;=3),MasterData_Taisaku[[#This Row],[対策初年度]],IF(MasterData_Taisaku[[#This Row],[供用開始年度]]+MasterData_Taisaku[[#This Row],[耐用年数(本体)]]&lt;=MasterData_Taisaku[[#This Row],[対策初年度]],MasterData_Taisaku[[#This Row],[対策初年度]],IF(MasterData_Taisaku[[#This Row],[供用開始年度]]+MasterData_Taisaku[[#This Row],[耐用年数(本体)]]&gt;MasterData_Taisaku[[#This Row],[対策初年度]],MasterData_Taisaku[[#This Row],[供用開始年度]]+MasterData_Taisaku[[#This Row],[耐用年数(本体)]]))))))))))))),MasterData_Taisaku[[#This Row],[対策初年度]])</f>
        <v>2038</v>
      </c>
      <c r="O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P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Q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R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S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T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U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V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W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X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Y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Z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A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B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C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D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E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F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G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H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I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J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K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L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M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N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O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P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Q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R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S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T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U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V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W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X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Y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Z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A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B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C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D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E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F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G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H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I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J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K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L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M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N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O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P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Q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R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S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T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U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V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W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X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Y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Z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A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B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C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D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E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F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G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H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I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J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K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L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M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N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O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P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Q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R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S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T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U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V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W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X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Y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Z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A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B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C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D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E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F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G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H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I1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J18" s="10">
        <f>IFERROR(IF(OR(MasterData_Taisaku[[#This Row],[シナリオ名称]]="",MasterData_Taisaku[[#This Row],[グループ番号]]="",MasterData_Taisaku[[#This Row],[1回目]]=""),"",MAX(MasterData_Taisaku[[#This Row],[1回目]:[100回目]])),"")</f>
        <v>2038</v>
      </c>
      <c r="DK18" s="3" cm="1">
        <f t="array" ref="DK18">IFERROR(IF(OR(MasterData_Taisaku[[#This Row],[シナリオ名称]]="",MasterData_Taisaku[[#This Row],[グループ番号]]=""),"",MasterData_Common[検討期間]),"")</f>
        <v>40</v>
      </c>
      <c r="DL18" s="3" cm="1">
        <f t="array" ref="DL18">IFERROR(IF(OR(MasterData_Taisaku[[#This Row],[シナリオ名称]]="",MasterData_Taisaku[[#This Row],[グループ番号]]=""),"",MasterData_Common[機能診断年度]),"")</f>
        <v>2024</v>
      </c>
      <c r="DM18" s="3" cm="1">
        <f t="array" ref="DM18">IFERROR(IF(OR(MasterData_Taisaku[[#This Row],[シナリオ名称]]="",MasterData_Taisaku[[#This Row],[グループ番号]]=""),"",MasterData_Common[検討開始年度]),"")</f>
        <v>2025</v>
      </c>
      <c r="DN18" s="3" cm="1">
        <f t="array" ref="DN18">IFERROR(IF(OR(MasterData_Taisaku[[#This Row],[シナリオ名称]]="",MasterData_Taisaku[[#This Row],[グループ番号]]=""),"",MasterData_Common[対策初年度]),"")</f>
        <v>2027</v>
      </c>
      <c r="DO18" s="3" t="str" cm="1">
        <f t="array" ref="DO18">IFERROR(IF(OR(MasterData_Taisaku[[#This Row],[シナリオ名称]]="",MasterData_Taisaku[[#This Row],[グループ番号]]=""),"",MasterData_Common[区分1]),"")</f>
        <v>土木</v>
      </c>
      <c r="DP18" s="3" t="str" cm="1">
        <f t="array" ref="DP18">IFERROR(IF(OR(MasterData_Taisaku[[#This Row],[シナリオ名称]]="",MasterData_Taisaku[[#This Row],[グループ番号]]=""),"",MasterData_Common[区分2]),"")</f>
        <v>機械</v>
      </c>
      <c r="DQ18" s="3" cm="1">
        <f t="array" ref="DQ18">IFERROR(IF(OR(MasterData_Taisaku[[#This Row],[シナリオ名称]]="",MasterData_Taisaku[[#This Row],[グループ番号]]=""),"",MasterData_Common[検討終了年度]),"")</f>
        <v>2064</v>
      </c>
      <c r="DR18" s="3" cm="1">
        <f t="array" ref="DR18">IFERROR(IF(OR(MasterData_Taisaku[[#This Row],[シナリオ名称]]="",MasterData_Taisaku[[#This Row],[グループ番号]]=""),"",MasterData_Common[割引率]),"")</f>
        <v>0.04</v>
      </c>
      <c r="DS18" s="3" t="str">
        <f>IFERROR(IF(OR(MasterData_Taisaku[[#This Row],[シナリオ名称]]="",MasterData_Taisaku[[#This Row],[グループ番号]]=""),"",IF(LEFT(MasterData_Taisaku[[#This Row],[シナリオ名称]],2)=MasterData_Taisaku[[#This Row],[区分1]],VLOOKUP(MasterData_Taisaku[[#This Row],[グループ番号]],MasterData_Doboku[[グループ番号]:[区分]],COLUMN(MasterData_Doboku[[#Headers],[区分]])-COLUMN(MasterData_Doboku[[#Headers],[グループ番号]])+1,0),IF(LEFT(MasterData_Taisaku[[#This Row],[シナリオ名称]],2)=MasterData_Taisaku[[#This Row],[区分2]],VLOOKUP(MasterData_Taisaku[[#This Row],[グループ番号]],MasterData_Setsubi[[グループ番号]:[区分]],COLUMN(MasterData_Setsubi[[#Headers],[区分]])-COLUMN(MasterData_Setsubi[[#Headers],[グループ番号]])+1,0),""))),"")</f>
        <v>開水路</v>
      </c>
      <c r="DT18" s="3">
        <f>IFERROR(IF(OR(MasterData_Taisaku[[#This Row],[シナリオ名称]]="",MasterData_Taisaku[[#This Row],[グループ番号]]=""),"",IF(LEFT(MasterData_Taisaku[[#This Row],[シナリオ名称]],2)=MasterData_Taisaku[[#This Row],[区分1]],VLOOKUP(MasterData_Taisaku[[#This Row],[グループ番号]],MasterData_Doboku[[グループ番号]:[現在の健全度]],COLUMN(MasterData_Doboku[[#Headers],[現在の健全度]])-COLUMN(MasterData_Doboku[[#Headers],[グループ番号]])+1,0),IF(LEFT(MasterData_Taisaku[[#This Row],[シナリオ名称]],2)=MasterData_Taisaku[[#This Row],[区分2]],VLOOKUP(MasterData_Taisaku[[#This Row],[グループ番号]],MasterData_Setsubi[[グループ番号]:[現在の健全度]],COLUMN(MasterData_Setsubi[[#Headers],[現在の健全度]])-COLUMN(MasterData_Setsubi[[#Headers],[グループ番号]])+1,0),""))),"")</f>
        <v>3</v>
      </c>
      <c r="DU18"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Row],[グループ番号]],MasterData_Doboku[[グループ番号]:[耐用年数]],COLUMN(MasterData_Doboku[[#Headers],[供用開始年度]])-COLUMN(MasterData_Doboku[[#Headers],[グループ番号]])+1,0),IF(LEFT(MasterData_Taisaku[[#This Row],[シナリオ名称]],2)=MasterData_Taisaku[[#This Row],[区分2]],VLOOKUP(MasterData_Taisaku[[#This Row],[グループ番号]],MasterData_Setsubi[[グループ番号]:[耐用年数]],COLUMN(MasterData_Setsubi[[#Headers],[供用開始年度(交換年度)]])-COLUMN(MasterData_Setsubi[[#Headers],[グループ番号]])+1,0),""))),"")</f>
        <v>1988</v>
      </c>
      <c r="DV18"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Row],[グループ番号]],MasterData_Doboku[[グループ番号]:[耐用年数]],COLUMN(MasterData_Doboku[[#Headers],[耐用年数]])-COLUMN(MasterData_Doboku[[#Headers],[グループ番号]])+1,0),IF(LEFT(MasterData_Taisaku[[#This Row],[シナリオ名称]],2)=MasterData_Taisaku[[#This Row],[区分2]],VLOOKUP(MasterData_Taisaku[[#This Row],[グループ番号]],MasterData_Setsubi[[グループ番号]:[耐用年数]],COLUMN(MasterData_Setsubi[[#Headers],[耐用年数]])-COLUMN(MasterData_Setsubi[[#Headers],[グループ番号]])+1,0),""))),"")</f>
        <v>40</v>
      </c>
      <c r="DW18" s="10" t="str">
        <f>IFERROR(IF(OR(MasterData_Taisaku[[#This Row],[シナリオ名称]]="",MasterData_Taisaku[[#This Row],[グループ番号]]=""),"",IF(VLOOKUP(MasterData_Taisaku[[#This Row],[グループ番号]],MasterData_Rekka[[グループ番号]:[S-1]],COLUMN(MasterData_Rekka[[#Headers],[S-4]])-COLUMN(MasterData_Rekka[[#Headers],[グループ番号]])+1,0)="","",VLOOKUP(MasterData_Taisaku[[#This Row],[グループ番号]],MasterData_Rekka[[グループ番号]:[S-1]],COLUMN(MasterData_Rekka[[#Headers],[S-4]])-COLUMN(MasterData_Rekka[[#Headers],[グループ番号]])+1,0))),"")</f>
        <v/>
      </c>
      <c r="DX18" s="10">
        <f>IFERROR(IF(OR(MasterData_Taisaku[[#This Row],[シナリオ名称]]="",MasterData_Taisaku[[#This Row],[グループ番号]]=""),"",IF(VLOOKUP(MasterData_Taisaku[[#This Row],[グループ番号]],MasterData_Rekka[[グループ番号]:[S-1]],COLUMN(MasterData_Rekka[[#Headers],[S-3]])-COLUMN(MasterData_Rekka[[#Headers],[グループ番号]])+1,0)="","",VLOOKUP(MasterData_Taisaku[[#This Row],[グループ番号]],MasterData_Rekka[[グループ番号]:[S-1]],COLUMN(MasterData_Rekka[[#Headers],[S-3]])-COLUMN(MasterData_Rekka[[#Headers],[グループ番号]])+1,0))),"")</f>
        <v>2024</v>
      </c>
      <c r="DY18" s="10">
        <f>IFERROR(IF(OR(MasterData_Taisaku[[#This Row],[シナリオ名称]]="",MasterData_Taisaku[[#This Row],[グループ番号]]=""),"",IF(VLOOKUP(MasterData_Taisaku[[#This Row],[グループ番号]],MasterData_Rekka[[グループ番号]:[S-1]],COLUMN(MasterData_Rekka[[#Headers],[S-2]])-COLUMN(MasterData_Rekka[[#Headers],[グループ番号]])+1,0)="","",VLOOKUP(MasterData_Taisaku[[#This Row],[グループ番号]],MasterData_Rekka[[グループ番号]:[S-1]],COLUMN(MasterData_Rekka[[#Headers],[S-2]])-COLUMN(MasterData_Rekka[[#Headers],[グループ番号]])+1,0))),"")</f>
        <v>2032</v>
      </c>
      <c r="DZ18" s="10">
        <f>IFERROR(IF(OR(MasterData_Taisaku[[#This Row],[シナリオ名称]]="",MasterData_Taisaku[[#This Row],[グループ番号]]=""),"",IF(VLOOKUP(MasterData_Taisaku[[#This Row],[グループ番号]],MasterData_Rekka[[グループ番号]:[S-1]],COLUMN(MasterData_Rekka[[#Headers],[S-1]])-COLUMN(MasterData_Rekka[[#Headers],[グループ番号]])+1,0)="","",VLOOKUP(MasterData_Taisaku[[#This Row],[グループ番号]],MasterData_Rekka[[グループ番号]:[S-1]],COLUMN(MasterData_Rekka[[#Headers],[S-1]])-COLUMN(MasterData_Rekka[[#Headers],[グループ番号]])+1,0))),"")</f>
        <v>2038</v>
      </c>
    </row>
    <row r="19" spans="1:130" ht="14.25" customHeight="1">
      <c r="A19" s="22">
        <f t="shared" si="0"/>
        <v>18</v>
      </c>
      <c r="B19" s="7" t="s">
        <v>223</v>
      </c>
      <c r="C19" s="5" t="s">
        <v>178</v>
      </c>
      <c r="D19" s="4">
        <v>1</v>
      </c>
      <c r="E19" s="5" t="s">
        <v>261</v>
      </c>
      <c r="F19" s="5" t="s">
        <v>225</v>
      </c>
      <c r="G19" s="5" t="s">
        <v>244</v>
      </c>
      <c r="H19" s="6">
        <v>150</v>
      </c>
      <c r="I19" s="5" t="s">
        <v>181</v>
      </c>
      <c r="J19" s="8">
        <v>200000</v>
      </c>
      <c r="K19" s="4">
        <v>40</v>
      </c>
      <c r="L19" s="5" t="s">
        <v>226</v>
      </c>
      <c r="M19" s="4" t="s">
        <v>217</v>
      </c>
      <c r="N19" s="4">
        <f>IFERROR(IF(OR(MasterData_Taisaku[[#This Row],[シナリオ名称]]="",MasterData_Taisaku[[#This Row],[グループ番号]]=""),"",IF(AND(LEFT(MasterData_Taisaku[[#This Row],[シナリオ名称]],2)=MasterData_Taisaku[[#This Row],[区分1]],MasterData_Taisaku[[#This Row],[対策時の健全度]]&lt;&gt;"TBM",MasterData_Taisaku[[#This Row],[現在の健全度]]&lt;&gt;0,MasterData_Taisaku[[#This Row],[対策時の健全度]]&gt;=MasterData_Taisaku[[#This Row],[現在の健全度]]),MasterData_Taisaku[[#This Row],[対策初年度]],IF(AND(LEFT(MasterData_Taisaku[[#This Row],[シナリオ名称]],2)=MasterData_Taisaku[[#This Row],[区分1]],MasterData_Taisaku[[#This Row],[対策時の健全度]]=4,MasterData_Taisaku[[#This Row],[S-4]]&lt;&gt;"",MasterData_Taisaku[[#This Row],[S-4]]&gt;=MasterData_Taisaku[[#This Row],[対策初年度]]),MasterData_Taisaku[[#This Row],[S-4]],IF(AND(LEFT(MasterData_Taisaku[[#This Row],[シナリオ名称]],2)=MasterData_Taisaku[[#This Row],[区分1]],MasterData_Taisaku[[#This Row],[対策時の健全度]]=4,MasterData_Taisaku[[#This Row],[S-4]]&lt;&gt;"",MasterData_Taisaku[[#This Row],[S-4]]&lt;MasterData_Taisaku[[#This Row],[対策初年度]]),MasterData_Taisaku[[#This Row],[対策初年度]],IF(AND(LEFT(MasterData_Taisaku[[#This Row],[シナリオ名称]],2)=MasterData_Taisaku[[#This Row],[区分1]],MasterData_Taisaku[[#This Row],[対策時の健全度]]=3,MasterData_Taisaku[[#This Row],[S-3]]&lt;&gt;"",MasterData_Taisaku[[#This Row],[S-3]]&gt;=MasterData_Taisaku[[#This Row],[対策初年度]]),MasterData_Taisaku[[#This Row],[S-3]],IF(AND(LEFT(MasterData_Taisaku[[#This Row],[シナリオ名称]],2)=MasterData_Taisaku[[#This Row],[区分1]],MasterData_Taisaku[[#This Row],[対策時の健全度]]=3,MasterData_Taisaku[[#This Row],[S-3]]&lt;&gt;"",MasterData_Taisaku[[#This Row],[S-3]]&lt;MasterData_Taisaku[[#This Row],[対策初年度]]),MasterData_Taisaku[[#This Row],[対策初年度]],IF(AND(LEFT(MasterData_Taisaku[[#This Row],[シナリオ名称]],2)=MasterData_Taisaku[[#This Row],[区分1]],MasterData_Taisaku[[#This Row],[対策時の健全度]]=2,MasterData_Taisaku[[#This Row],[S-2]]&lt;&gt;"",MasterData_Taisaku[[#This Row],[S-2]]&gt;=MasterData_Taisaku[[#This Row],[対策初年度]]),MasterData_Taisaku[[#This Row],[S-2]],IF(AND(LEFT(MasterData_Taisaku[[#This Row],[シナリオ名称]],2)=MasterData_Taisaku[[#This Row],[区分1]],MasterData_Taisaku[[#This Row],[対策時の健全度]]=2,MasterData_Taisaku[[#This Row],[S-2]]&lt;&gt;"",MasterData_Taisaku[[#This Row],[S-2]]&lt;MasterData_Taisaku[[#This Row],[対策初年度]]),MasterData_Taisaku[[#This Row],[対策初年度]],IF(AND(LEFT(MasterData_Taisaku[[#This Row],[シナリオ名称]],2)=MasterData_Taisaku[[#This Row],[区分1]],MasterData_Taisaku[[#This Row],[対策時の健全度]]=1,MasterData_Taisaku[[#This Row],[S-1]]&lt;&gt;"",MasterData_Taisaku[[#This Row],[S-1]]&gt;=MasterData_Taisaku[[#This Row],[対策初年度]]),MasterData_Taisaku[[#This Row],[S-1]],IF(AND(LEFT(MasterData_Taisaku[[#This Row],[シナリオ名称]],2)=MasterData_Taisaku[[#This Row],[区分1]],MasterData_Taisaku[[#This Row],[対策時の健全度]]=1,MasterData_Taisaku[[#This Row],[S-1]]&lt;&gt;"",MasterData_Taisaku[[#This Row],[S-1]]&lt;MasterData_Taisaku[[#This Row],[対策初年度]]),MasterData_Taisaku[[#This Row],[対策初年度]],IF(AND(LEFT(MasterData_Taisaku[[#This Row],[シナリオ名称]],2)=MasterData_Taisaku[[#This Row],[区分2]],MasterData_Taisaku[[#This Row],[現在の健全度]]&lt;&gt;0,MasterData_Taisaku[[#This Row],[現在の健全度]]&lt;=3),MasterData_Taisaku[[#This Row],[対策初年度]],IF(MasterData_Taisaku[[#This Row],[供用開始年度]]+MasterData_Taisaku[[#This Row],[耐用年数(本体)]]&lt;=MasterData_Taisaku[[#This Row],[対策初年度]],MasterData_Taisaku[[#This Row],[対策初年度]],IF(MasterData_Taisaku[[#This Row],[供用開始年度]]+MasterData_Taisaku[[#This Row],[耐用年数(本体)]]&gt;MasterData_Taisaku[[#This Row],[対策初年度]],MasterData_Taisaku[[#This Row],[供用開始年度]]+MasterData_Taisaku[[#This Row],[耐用年数(本体)]]))))))))))))),MasterData_Taisaku[[#This Row],[対策初年度]])</f>
        <v>2060</v>
      </c>
      <c r="O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P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Q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R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S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T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U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V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W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X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Y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Z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A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B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C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D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E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F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G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H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I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J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K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L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M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N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O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P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Q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R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S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T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U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V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W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X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Y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Z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A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B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C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D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E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F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G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H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I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J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K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L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M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N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O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P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Q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R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S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T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U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V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W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X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Y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Z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A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B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C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D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E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F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G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H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I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J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K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L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M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N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O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P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Q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R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S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T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U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V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W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X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Y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Z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A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B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C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D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E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F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G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H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I1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J19" s="10">
        <f>IFERROR(IF(OR(MasterData_Taisaku[[#This Row],[シナリオ名称]]="",MasterData_Taisaku[[#This Row],[グループ番号]]="",MasterData_Taisaku[[#This Row],[1回目]]=""),"",MAX(MasterData_Taisaku[[#This Row],[1回目]:[100回目]])),"")</f>
        <v>2060</v>
      </c>
      <c r="DK19" s="3" cm="1">
        <f t="array" ref="DK19">IFERROR(IF(OR(MasterData_Taisaku[[#This Row],[シナリオ名称]]="",MasterData_Taisaku[[#This Row],[グループ番号]]=""),"",MasterData_Common[検討期間]),"")</f>
        <v>40</v>
      </c>
      <c r="DL19" s="3" cm="1">
        <f t="array" ref="DL19">IFERROR(IF(OR(MasterData_Taisaku[[#This Row],[シナリオ名称]]="",MasterData_Taisaku[[#This Row],[グループ番号]]=""),"",MasterData_Common[機能診断年度]),"")</f>
        <v>2024</v>
      </c>
      <c r="DM19" s="3" cm="1">
        <f t="array" ref="DM19">IFERROR(IF(OR(MasterData_Taisaku[[#This Row],[シナリオ名称]]="",MasterData_Taisaku[[#This Row],[グループ番号]]=""),"",MasterData_Common[検討開始年度]),"")</f>
        <v>2025</v>
      </c>
      <c r="DN19" s="3" cm="1">
        <f t="array" ref="DN19">IFERROR(IF(OR(MasterData_Taisaku[[#This Row],[シナリオ名称]]="",MasterData_Taisaku[[#This Row],[グループ番号]]=""),"",MasterData_Common[対策初年度]),"")</f>
        <v>2027</v>
      </c>
      <c r="DO19" s="3" t="str" cm="1">
        <f t="array" ref="DO19">IFERROR(IF(OR(MasterData_Taisaku[[#This Row],[シナリオ名称]]="",MasterData_Taisaku[[#This Row],[グループ番号]]=""),"",MasterData_Common[区分1]),"")</f>
        <v>土木</v>
      </c>
      <c r="DP19" s="3" t="str" cm="1">
        <f t="array" ref="DP19">IFERROR(IF(OR(MasterData_Taisaku[[#This Row],[シナリオ名称]]="",MasterData_Taisaku[[#This Row],[グループ番号]]=""),"",MasterData_Common[区分2]),"")</f>
        <v>機械</v>
      </c>
      <c r="DQ19" s="3" cm="1">
        <f t="array" ref="DQ19">IFERROR(IF(OR(MasterData_Taisaku[[#This Row],[シナリオ名称]]="",MasterData_Taisaku[[#This Row],[グループ番号]]=""),"",MasterData_Common[検討終了年度]),"")</f>
        <v>2064</v>
      </c>
      <c r="DR19" s="3" cm="1">
        <f t="array" ref="DR19">IFERROR(IF(OR(MasterData_Taisaku[[#This Row],[シナリオ名称]]="",MasterData_Taisaku[[#This Row],[グループ番号]]=""),"",MasterData_Common[割引率]),"")</f>
        <v>0.04</v>
      </c>
      <c r="DS19" s="3" t="str">
        <f>IFERROR(IF(OR(MasterData_Taisaku[[#This Row],[シナリオ名称]]="",MasterData_Taisaku[[#This Row],[グループ番号]]=""),"",IF(LEFT(MasterData_Taisaku[[#This Row],[シナリオ名称]],2)=MasterData_Taisaku[[#This Row],[区分1]],VLOOKUP(MasterData_Taisaku[[#This Row],[グループ番号]],MasterData_Doboku[[グループ番号]:[区分]],COLUMN(MasterData_Doboku[[#Headers],[区分]])-COLUMN(MasterData_Doboku[[#Headers],[グループ番号]])+1,0),IF(LEFT(MasterData_Taisaku[[#This Row],[シナリオ名称]],2)=MasterData_Taisaku[[#This Row],[区分2]],VLOOKUP(MasterData_Taisaku[[#This Row],[グループ番号]],MasterData_Setsubi[[グループ番号]:[区分]],COLUMN(MasterData_Setsubi[[#Headers],[区分]])-COLUMN(MasterData_Setsubi[[#Headers],[グループ番号]])+1,0),""))),"")</f>
        <v>開水路</v>
      </c>
      <c r="DT19" s="3">
        <f>IFERROR(IF(OR(MasterData_Taisaku[[#This Row],[シナリオ名称]]="",MasterData_Taisaku[[#This Row],[グループ番号]]=""),"",IF(LEFT(MasterData_Taisaku[[#This Row],[シナリオ名称]],2)=MasterData_Taisaku[[#This Row],[区分1]],VLOOKUP(MasterData_Taisaku[[#This Row],[グループ番号]],MasterData_Doboku[[グループ番号]:[現在の健全度]],COLUMN(MasterData_Doboku[[#Headers],[現在の健全度]])-COLUMN(MasterData_Doboku[[#Headers],[グループ番号]])+1,0),IF(LEFT(MasterData_Taisaku[[#This Row],[シナリオ名称]],2)=MasterData_Taisaku[[#This Row],[区分2]],VLOOKUP(MasterData_Taisaku[[#This Row],[グループ番号]],MasterData_Setsubi[[グループ番号]:[現在の健全度]],COLUMN(MasterData_Setsubi[[#Headers],[現在の健全度]])-COLUMN(MasterData_Setsubi[[#Headers],[グループ番号]])+1,0),""))),"")</f>
        <v>4</v>
      </c>
      <c r="DU19"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Row],[グループ番号]],MasterData_Doboku[[グループ番号]:[耐用年数]],COLUMN(MasterData_Doboku[[#Headers],[供用開始年度]])-COLUMN(MasterData_Doboku[[#Headers],[グループ番号]])+1,0),IF(LEFT(MasterData_Taisaku[[#This Row],[シナリオ名称]],2)=MasterData_Taisaku[[#This Row],[区分2]],VLOOKUP(MasterData_Taisaku[[#This Row],[グループ番号]],MasterData_Setsubi[[グループ番号]:[耐用年数]],COLUMN(MasterData_Setsubi[[#Headers],[供用開始年度(交換年度)]])-COLUMN(MasterData_Setsubi[[#Headers],[グループ番号]])+1,0),""))),"")</f>
        <v>1988</v>
      </c>
      <c r="DV19"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Row],[グループ番号]],MasterData_Doboku[[グループ番号]:[耐用年数]],COLUMN(MasterData_Doboku[[#Headers],[耐用年数]])-COLUMN(MasterData_Doboku[[#Headers],[グループ番号]])+1,0),IF(LEFT(MasterData_Taisaku[[#This Row],[シナリオ名称]],2)=MasterData_Taisaku[[#This Row],[区分2]],VLOOKUP(MasterData_Taisaku[[#This Row],[グループ番号]],MasterData_Setsubi[[グループ番号]:[耐用年数]],COLUMN(MasterData_Setsubi[[#Headers],[耐用年数]])-COLUMN(MasterData_Setsubi[[#Headers],[グループ番号]])+1,0),""))),"")</f>
        <v>40</v>
      </c>
      <c r="DW19" s="10">
        <f>IFERROR(IF(OR(MasterData_Taisaku[[#This Row],[シナリオ名称]]="",MasterData_Taisaku[[#This Row],[グループ番号]]=""),"",IF(VLOOKUP(MasterData_Taisaku[[#This Row],[グループ番号]],MasterData_Rekka[[グループ番号]:[S-1]],COLUMN(MasterData_Rekka[[#Headers],[S-4]])-COLUMN(MasterData_Rekka[[#Headers],[グループ番号]])+1,0)="","",VLOOKUP(MasterData_Taisaku[[#This Row],[グループ番号]],MasterData_Rekka[[グループ番号]:[S-1]],COLUMN(MasterData_Rekka[[#Headers],[S-4]])-COLUMN(MasterData_Rekka[[#Headers],[グループ番号]])+1,0))),"")</f>
        <v>2024</v>
      </c>
      <c r="DX19" s="10">
        <f>IFERROR(IF(OR(MasterData_Taisaku[[#This Row],[シナリオ名称]]="",MasterData_Taisaku[[#This Row],[グループ番号]]=""),"",IF(VLOOKUP(MasterData_Taisaku[[#This Row],[グループ番号]],MasterData_Rekka[[グループ番号]:[S-1]],COLUMN(MasterData_Rekka[[#Headers],[S-3]])-COLUMN(MasterData_Rekka[[#Headers],[グループ番号]])+1,0)="","",VLOOKUP(MasterData_Taisaku[[#This Row],[グループ番号]],MasterData_Rekka[[グループ番号]:[S-1]],COLUMN(MasterData_Rekka[[#Headers],[S-3]])-COLUMN(MasterData_Rekka[[#Headers],[グループ番号]])+1,0))),"")</f>
        <v>2038</v>
      </c>
      <c r="DY19" s="10">
        <f>IFERROR(IF(OR(MasterData_Taisaku[[#This Row],[シナリオ名称]]="",MasterData_Taisaku[[#This Row],[グループ番号]]=""),"",IF(VLOOKUP(MasterData_Taisaku[[#This Row],[グループ番号]],MasterData_Rekka[[グループ番号]:[S-1]],COLUMN(MasterData_Rekka[[#Headers],[S-2]])-COLUMN(MasterData_Rekka[[#Headers],[グループ番号]])+1,0)="","",VLOOKUP(MasterData_Taisaku[[#This Row],[グループ番号]],MasterData_Rekka[[グループ番号]:[S-1]],COLUMN(MasterData_Rekka[[#Headers],[S-2]])-COLUMN(MasterData_Rekka[[#Headers],[グループ番号]])+1,0))),"")</f>
        <v>2050</v>
      </c>
      <c r="DZ19" s="10">
        <f>IFERROR(IF(OR(MasterData_Taisaku[[#This Row],[シナリオ名称]]="",MasterData_Taisaku[[#This Row],[グループ番号]]=""),"",IF(VLOOKUP(MasterData_Taisaku[[#This Row],[グループ番号]],MasterData_Rekka[[グループ番号]:[S-1]],COLUMN(MasterData_Rekka[[#Headers],[S-1]])-COLUMN(MasterData_Rekka[[#Headers],[グループ番号]])+1,0)="","",VLOOKUP(MasterData_Taisaku[[#This Row],[グループ番号]],MasterData_Rekka[[グループ番号]:[S-1]],COLUMN(MasterData_Rekka[[#Headers],[S-1]])-COLUMN(MasterData_Rekka[[#Headers],[グループ番号]])+1,0))),"")</f>
        <v>2060</v>
      </c>
    </row>
    <row r="20" spans="1:130" ht="14.25" customHeight="1">
      <c r="A20" s="22">
        <f t="shared" si="0"/>
        <v>19</v>
      </c>
      <c r="B20" s="7" t="s">
        <v>223</v>
      </c>
      <c r="C20" s="5" t="s">
        <v>179</v>
      </c>
      <c r="D20" s="4">
        <v>1</v>
      </c>
      <c r="E20" s="5" t="s">
        <v>262</v>
      </c>
      <c r="F20" s="5" t="s">
        <v>225</v>
      </c>
      <c r="G20" s="11" t="s">
        <v>244</v>
      </c>
      <c r="H20" s="6">
        <v>1</v>
      </c>
      <c r="I20" s="5" t="s">
        <v>185</v>
      </c>
      <c r="J20" s="8">
        <v>1000000</v>
      </c>
      <c r="K20" s="4">
        <v>50</v>
      </c>
      <c r="L20" s="5" t="s">
        <v>226</v>
      </c>
      <c r="M20" s="4" t="s">
        <v>217</v>
      </c>
      <c r="N20" s="4">
        <f>IFERROR(IF(OR(MasterData_Taisaku[[#This Row],[シナリオ名称]]="",MasterData_Taisaku[[#This Row],[グループ番号]]=""),"",IF(AND(LEFT(MasterData_Taisaku[[#This Row],[シナリオ名称]],2)=MasterData_Taisaku[[#This Row],[区分1]],MasterData_Taisaku[[#This Row],[対策時の健全度]]&lt;&gt;"TBM",MasterData_Taisaku[[#This Row],[現在の健全度]]&lt;&gt;0,MasterData_Taisaku[[#This Row],[対策時の健全度]]&gt;=MasterData_Taisaku[[#This Row],[現在の健全度]]),MasterData_Taisaku[[#This Row],[対策初年度]],IF(AND(LEFT(MasterData_Taisaku[[#This Row],[シナリオ名称]],2)=MasterData_Taisaku[[#This Row],[区分1]],MasterData_Taisaku[[#This Row],[対策時の健全度]]=4,MasterData_Taisaku[[#This Row],[S-4]]&lt;&gt;"",MasterData_Taisaku[[#This Row],[S-4]]&gt;=MasterData_Taisaku[[#This Row],[対策初年度]]),MasterData_Taisaku[[#This Row],[S-4]],IF(AND(LEFT(MasterData_Taisaku[[#This Row],[シナリオ名称]],2)=MasterData_Taisaku[[#This Row],[区分1]],MasterData_Taisaku[[#This Row],[対策時の健全度]]=4,MasterData_Taisaku[[#This Row],[S-4]]&lt;&gt;"",MasterData_Taisaku[[#This Row],[S-4]]&lt;MasterData_Taisaku[[#This Row],[対策初年度]]),MasterData_Taisaku[[#This Row],[対策初年度]],IF(AND(LEFT(MasterData_Taisaku[[#This Row],[シナリオ名称]],2)=MasterData_Taisaku[[#This Row],[区分1]],MasterData_Taisaku[[#This Row],[対策時の健全度]]=3,MasterData_Taisaku[[#This Row],[S-3]]&lt;&gt;"",MasterData_Taisaku[[#This Row],[S-3]]&gt;=MasterData_Taisaku[[#This Row],[対策初年度]]),MasterData_Taisaku[[#This Row],[S-3]],IF(AND(LEFT(MasterData_Taisaku[[#This Row],[シナリオ名称]],2)=MasterData_Taisaku[[#This Row],[区分1]],MasterData_Taisaku[[#This Row],[対策時の健全度]]=3,MasterData_Taisaku[[#This Row],[S-3]]&lt;&gt;"",MasterData_Taisaku[[#This Row],[S-3]]&lt;MasterData_Taisaku[[#This Row],[対策初年度]]),MasterData_Taisaku[[#This Row],[対策初年度]],IF(AND(LEFT(MasterData_Taisaku[[#This Row],[シナリオ名称]],2)=MasterData_Taisaku[[#This Row],[区分1]],MasterData_Taisaku[[#This Row],[対策時の健全度]]=2,MasterData_Taisaku[[#This Row],[S-2]]&lt;&gt;"",MasterData_Taisaku[[#This Row],[S-2]]&gt;=MasterData_Taisaku[[#This Row],[対策初年度]]),MasterData_Taisaku[[#This Row],[S-2]],IF(AND(LEFT(MasterData_Taisaku[[#This Row],[シナリオ名称]],2)=MasterData_Taisaku[[#This Row],[区分1]],MasterData_Taisaku[[#This Row],[対策時の健全度]]=2,MasterData_Taisaku[[#This Row],[S-2]]&lt;&gt;"",MasterData_Taisaku[[#This Row],[S-2]]&lt;MasterData_Taisaku[[#This Row],[対策初年度]]),MasterData_Taisaku[[#This Row],[対策初年度]],IF(AND(LEFT(MasterData_Taisaku[[#This Row],[シナリオ名称]],2)=MasterData_Taisaku[[#This Row],[区分1]],MasterData_Taisaku[[#This Row],[対策時の健全度]]=1,MasterData_Taisaku[[#This Row],[S-1]]&lt;&gt;"",MasterData_Taisaku[[#This Row],[S-1]]&gt;=MasterData_Taisaku[[#This Row],[対策初年度]]),MasterData_Taisaku[[#This Row],[S-1]],IF(AND(LEFT(MasterData_Taisaku[[#This Row],[シナリオ名称]],2)=MasterData_Taisaku[[#This Row],[区分1]],MasterData_Taisaku[[#This Row],[対策時の健全度]]=1,MasterData_Taisaku[[#This Row],[S-1]]&lt;&gt;"",MasterData_Taisaku[[#This Row],[S-1]]&lt;MasterData_Taisaku[[#This Row],[対策初年度]]),MasterData_Taisaku[[#This Row],[対策初年度]],IF(AND(LEFT(MasterData_Taisaku[[#This Row],[シナリオ名称]],2)=MasterData_Taisaku[[#This Row],[区分2]],MasterData_Taisaku[[#This Row],[現在の健全度]]&lt;&gt;0,MasterData_Taisaku[[#This Row],[現在の健全度]]&lt;=3),MasterData_Taisaku[[#This Row],[対策初年度]],IF(MasterData_Taisaku[[#This Row],[供用開始年度]]+MasterData_Taisaku[[#This Row],[耐用年数(本体)]]&lt;=MasterData_Taisaku[[#This Row],[対策初年度]],MasterData_Taisaku[[#This Row],[対策初年度]],IF(MasterData_Taisaku[[#This Row],[供用開始年度]]+MasterData_Taisaku[[#This Row],[耐用年数(本体)]]&gt;MasterData_Taisaku[[#This Row],[対策初年度]],MasterData_Taisaku[[#This Row],[供用開始年度]]+MasterData_Taisaku[[#This Row],[耐用年数(本体)]]))))))))))))),MasterData_Taisaku[[#This Row],[対策初年度]])</f>
        <v>2052</v>
      </c>
      <c r="O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P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Q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R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S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T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U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V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W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X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Y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Z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A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B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C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D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E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F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G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H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I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J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K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L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M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N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O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P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Q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R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S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T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U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V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W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X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Y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Z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A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B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C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D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E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F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G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H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I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J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K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L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M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N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O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P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Q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R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S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T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U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V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W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X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Y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Z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A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B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C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D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E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F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G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H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I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J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K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L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M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N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O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P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Q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R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S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T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U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V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W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X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Y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Z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A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B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C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D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E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F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G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H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I2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J20" s="10">
        <f>IFERROR(IF(OR(MasterData_Taisaku[[#This Row],[シナリオ名称]]="",MasterData_Taisaku[[#This Row],[グループ番号]]="",MasterData_Taisaku[[#This Row],[1回目]]=""),"",MAX(MasterData_Taisaku[[#This Row],[1回目]:[100回目]])),"")</f>
        <v>2052</v>
      </c>
      <c r="DK20" s="3" cm="1">
        <f t="array" ref="DK20">IFERROR(IF(OR(MasterData_Taisaku[[#This Row],[シナリオ名称]]="",MasterData_Taisaku[[#This Row],[グループ番号]]=""),"",MasterData_Common[検討期間]),"")</f>
        <v>40</v>
      </c>
      <c r="DL20" s="3" cm="1">
        <f t="array" ref="DL20">IFERROR(IF(OR(MasterData_Taisaku[[#This Row],[シナリオ名称]]="",MasterData_Taisaku[[#This Row],[グループ番号]]=""),"",MasterData_Common[機能診断年度]),"")</f>
        <v>2024</v>
      </c>
      <c r="DM20" s="3" cm="1">
        <f t="array" ref="DM20">IFERROR(IF(OR(MasterData_Taisaku[[#This Row],[シナリオ名称]]="",MasterData_Taisaku[[#This Row],[グループ番号]]=""),"",MasterData_Common[検討開始年度]),"")</f>
        <v>2025</v>
      </c>
      <c r="DN20" s="3" cm="1">
        <f t="array" ref="DN20">IFERROR(IF(OR(MasterData_Taisaku[[#This Row],[シナリオ名称]]="",MasterData_Taisaku[[#This Row],[グループ番号]]=""),"",MasterData_Common[対策初年度]),"")</f>
        <v>2027</v>
      </c>
      <c r="DO20" s="3" t="str" cm="1">
        <f t="array" ref="DO20">IFERROR(IF(OR(MasterData_Taisaku[[#This Row],[シナリオ名称]]="",MasterData_Taisaku[[#This Row],[グループ番号]]=""),"",MasterData_Common[区分1]),"")</f>
        <v>土木</v>
      </c>
      <c r="DP20" s="3" t="str" cm="1">
        <f t="array" ref="DP20">IFERROR(IF(OR(MasterData_Taisaku[[#This Row],[シナリオ名称]]="",MasterData_Taisaku[[#This Row],[グループ番号]]=""),"",MasterData_Common[区分2]),"")</f>
        <v>機械</v>
      </c>
      <c r="DQ20" s="3" cm="1">
        <f t="array" ref="DQ20">IFERROR(IF(OR(MasterData_Taisaku[[#This Row],[シナリオ名称]]="",MasterData_Taisaku[[#This Row],[グループ番号]]=""),"",MasterData_Common[検討終了年度]),"")</f>
        <v>2064</v>
      </c>
      <c r="DR20" s="3" cm="1">
        <f t="array" ref="DR20">IFERROR(IF(OR(MasterData_Taisaku[[#This Row],[シナリオ名称]]="",MasterData_Taisaku[[#This Row],[グループ番号]]=""),"",MasterData_Common[割引率]),"")</f>
        <v>0.04</v>
      </c>
      <c r="DS20" s="3" t="str">
        <f>IFERROR(IF(OR(MasterData_Taisaku[[#This Row],[シナリオ名称]]="",MasterData_Taisaku[[#This Row],[グループ番号]]=""),"",IF(LEFT(MasterData_Taisaku[[#This Row],[シナリオ名称]],2)=MasterData_Taisaku[[#This Row],[区分1]],VLOOKUP(MasterData_Taisaku[[#This Row],[グループ番号]],MasterData_Doboku[[グループ番号]:[区分]],COLUMN(MasterData_Doboku[[#Headers],[区分]])-COLUMN(MasterData_Doboku[[#Headers],[グループ番号]])+1,0),IF(LEFT(MasterData_Taisaku[[#This Row],[シナリオ名称]],2)=MasterData_Taisaku[[#This Row],[区分2]],VLOOKUP(MasterData_Taisaku[[#This Row],[グループ番号]],MasterData_Setsubi[[グループ番号]:[区分]],COLUMN(MasterData_Setsubi[[#Headers],[区分]])-COLUMN(MasterData_Setsubi[[#Headers],[グループ番号]])+1,0),""))),"")</f>
        <v>頭首工</v>
      </c>
      <c r="DT20" s="3">
        <f>IFERROR(IF(OR(MasterData_Taisaku[[#This Row],[シナリオ名称]]="",MasterData_Taisaku[[#This Row],[グループ番号]]=""),"",IF(LEFT(MasterData_Taisaku[[#This Row],[シナリオ名称]],2)=MasterData_Taisaku[[#This Row],[区分1]],VLOOKUP(MasterData_Taisaku[[#This Row],[グループ番号]],MasterData_Doboku[[グループ番号]:[現在の健全度]],COLUMN(MasterData_Doboku[[#Headers],[現在の健全度]])-COLUMN(MasterData_Doboku[[#Headers],[グループ番号]])+1,0),IF(LEFT(MasterData_Taisaku[[#This Row],[シナリオ名称]],2)=MasterData_Taisaku[[#This Row],[区分2]],VLOOKUP(MasterData_Taisaku[[#This Row],[グループ番号]],MasterData_Setsubi[[グループ番号]:[現在の健全度]],COLUMN(MasterData_Setsubi[[#Headers],[現在の健全度]])-COLUMN(MasterData_Setsubi[[#Headers],[グループ番号]])+1,0),""))),"")</f>
        <v>3</v>
      </c>
      <c r="DU20"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Row],[グループ番号]],MasterData_Doboku[[グループ番号]:[耐用年数]],COLUMN(MasterData_Doboku[[#Headers],[供用開始年度]])-COLUMN(MasterData_Doboku[[#Headers],[グループ番号]])+1,0),IF(LEFT(MasterData_Taisaku[[#This Row],[シナリオ名称]],2)=MasterData_Taisaku[[#This Row],[区分2]],VLOOKUP(MasterData_Taisaku[[#This Row],[グループ番号]],MasterData_Setsubi[[グループ番号]:[耐用年数]],COLUMN(MasterData_Setsubi[[#Headers],[供用開始年度(交換年度)]])-COLUMN(MasterData_Setsubi[[#Headers],[グループ番号]])+1,0),""))),"")</f>
        <v>2003</v>
      </c>
      <c r="DV20"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Row],[グループ番号]],MasterData_Doboku[[グループ番号]:[耐用年数]],COLUMN(MasterData_Doboku[[#Headers],[耐用年数]])-COLUMN(MasterData_Doboku[[#Headers],[グループ番号]])+1,0),IF(LEFT(MasterData_Taisaku[[#This Row],[シナリオ名称]],2)=MasterData_Taisaku[[#This Row],[区分2]],VLOOKUP(MasterData_Taisaku[[#This Row],[グループ番号]],MasterData_Setsubi[[グループ番号]:[耐用年数]],COLUMN(MasterData_Setsubi[[#Headers],[耐用年数]])-COLUMN(MasterData_Setsubi[[#Headers],[グループ番号]])+1,0),""))),"")</f>
        <v>50</v>
      </c>
      <c r="DW20" s="10" t="str">
        <f>IFERROR(IF(OR(MasterData_Taisaku[[#This Row],[シナリオ名称]]="",MasterData_Taisaku[[#This Row],[グループ番号]]=""),"",IF(VLOOKUP(MasterData_Taisaku[[#This Row],[グループ番号]],MasterData_Rekka[[グループ番号]:[S-1]],COLUMN(MasterData_Rekka[[#Headers],[S-4]])-COLUMN(MasterData_Rekka[[#Headers],[グループ番号]])+1,0)="","",VLOOKUP(MasterData_Taisaku[[#This Row],[グループ番号]],MasterData_Rekka[[グループ番号]:[S-1]],COLUMN(MasterData_Rekka[[#Headers],[S-4]])-COLUMN(MasterData_Rekka[[#Headers],[グループ番号]])+1,0))),"")</f>
        <v/>
      </c>
      <c r="DX20" s="10">
        <f>IFERROR(IF(OR(MasterData_Taisaku[[#This Row],[シナリオ名称]]="",MasterData_Taisaku[[#This Row],[グループ番号]]=""),"",IF(VLOOKUP(MasterData_Taisaku[[#This Row],[グループ番号]],MasterData_Rekka[[グループ番号]:[S-1]],COLUMN(MasterData_Rekka[[#Headers],[S-3]])-COLUMN(MasterData_Rekka[[#Headers],[グループ番号]])+1,0)="","",VLOOKUP(MasterData_Taisaku[[#This Row],[グループ番号]],MasterData_Rekka[[グループ番号]:[S-1]],COLUMN(MasterData_Rekka[[#Headers],[S-3]])-COLUMN(MasterData_Rekka[[#Headers],[グループ番号]])+1,0))),"")</f>
        <v>2038</v>
      </c>
      <c r="DY20" s="10">
        <f>IFERROR(IF(OR(MasterData_Taisaku[[#This Row],[シナリオ名称]]="",MasterData_Taisaku[[#This Row],[グループ番号]]=""),"",IF(VLOOKUP(MasterData_Taisaku[[#This Row],[グループ番号]],MasterData_Rekka[[グループ番号]:[S-1]],COLUMN(MasterData_Rekka[[#Headers],[S-2]])-COLUMN(MasterData_Rekka[[#Headers],[グループ番号]])+1,0)="","",VLOOKUP(MasterData_Taisaku[[#This Row],[グループ番号]],MasterData_Rekka[[グループ番号]:[S-1]],COLUMN(MasterData_Rekka[[#Headers],[S-2]])-COLUMN(MasterData_Rekka[[#Headers],[グループ番号]])+1,0))),"")</f>
        <v>2046</v>
      </c>
      <c r="DZ20" s="10">
        <f>IFERROR(IF(OR(MasterData_Taisaku[[#This Row],[シナリオ名称]]="",MasterData_Taisaku[[#This Row],[グループ番号]]=""),"",IF(VLOOKUP(MasterData_Taisaku[[#This Row],[グループ番号]],MasterData_Rekka[[グループ番号]:[S-1]],COLUMN(MasterData_Rekka[[#Headers],[S-1]])-COLUMN(MasterData_Rekka[[#Headers],[グループ番号]])+1,0)="","",VLOOKUP(MasterData_Taisaku[[#This Row],[グループ番号]],MasterData_Rekka[[グループ番号]:[S-1]],COLUMN(MasterData_Rekka[[#Headers],[S-1]])-COLUMN(MasterData_Rekka[[#Headers],[グループ番号]])+1,0))),"")</f>
        <v>2052</v>
      </c>
    </row>
    <row r="21" spans="1:130" ht="14.25" customHeight="1">
      <c r="A21" s="22">
        <f t="shared" si="0"/>
        <v>20</v>
      </c>
      <c r="B21" s="7" t="s">
        <v>223</v>
      </c>
      <c r="C21" s="5" t="s">
        <v>180</v>
      </c>
      <c r="D21" s="4">
        <v>1</v>
      </c>
      <c r="E21" s="5" t="s">
        <v>263</v>
      </c>
      <c r="F21" s="5" t="s">
        <v>225</v>
      </c>
      <c r="G21" s="5" t="s">
        <v>244</v>
      </c>
      <c r="H21" s="6">
        <v>2</v>
      </c>
      <c r="I21" s="5" t="s">
        <v>185</v>
      </c>
      <c r="J21" s="8">
        <v>1000000</v>
      </c>
      <c r="K21" s="4">
        <v>50</v>
      </c>
      <c r="L21" s="5" t="s">
        <v>226</v>
      </c>
      <c r="M21" s="4" t="s">
        <v>217</v>
      </c>
      <c r="N21" s="4">
        <f>IFERROR(IF(OR(MasterData_Taisaku[[#This Row],[シナリオ名称]]="",MasterData_Taisaku[[#This Row],[グループ番号]]=""),"",IF(AND(LEFT(MasterData_Taisaku[[#This Row],[シナリオ名称]],2)=MasterData_Taisaku[[#This Row],[区分1]],MasterData_Taisaku[[#This Row],[対策時の健全度]]&lt;&gt;"TBM",MasterData_Taisaku[[#This Row],[現在の健全度]]&lt;&gt;0,MasterData_Taisaku[[#This Row],[対策時の健全度]]&gt;=MasterData_Taisaku[[#This Row],[現在の健全度]]),MasterData_Taisaku[[#This Row],[対策初年度]],IF(AND(LEFT(MasterData_Taisaku[[#This Row],[シナリオ名称]],2)=MasterData_Taisaku[[#This Row],[区分1]],MasterData_Taisaku[[#This Row],[対策時の健全度]]=4,MasterData_Taisaku[[#This Row],[S-4]]&lt;&gt;"",MasterData_Taisaku[[#This Row],[S-4]]&gt;=MasterData_Taisaku[[#This Row],[対策初年度]]),MasterData_Taisaku[[#This Row],[S-4]],IF(AND(LEFT(MasterData_Taisaku[[#This Row],[シナリオ名称]],2)=MasterData_Taisaku[[#This Row],[区分1]],MasterData_Taisaku[[#This Row],[対策時の健全度]]=4,MasterData_Taisaku[[#This Row],[S-4]]&lt;&gt;"",MasterData_Taisaku[[#This Row],[S-4]]&lt;MasterData_Taisaku[[#This Row],[対策初年度]]),MasterData_Taisaku[[#This Row],[対策初年度]],IF(AND(LEFT(MasterData_Taisaku[[#This Row],[シナリオ名称]],2)=MasterData_Taisaku[[#This Row],[区分1]],MasterData_Taisaku[[#This Row],[対策時の健全度]]=3,MasterData_Taisaku[[#This Row],[S-3]]&lt;&gt;"",MasterData_Taisaku[[#This Row],[S-3]]&gt;=MasterData_Taisaku[[#This Row],[対策初年度]]),MasterData_Taisaku[[#This Row],[S-3]],IF(AND(LEFT(MasterData_Taisaku[[#This Row],[シナリオ名称]],2)=MasterData_Taisaku[[#This Row],[区分1]],MasterData_Taisaku[[#This Row],[対策時の健全度]]=3,MasterData_Taisaku[[#This Row],[S-3]]&lt;&gt;"",MasterData_Taisaku[[#This Row],[S-3]]&lt;MasterData_Taisaku[[#This Row],[対策初年度]]),MasterData_Taisaku[[#This Row],[対策初年度]],IF(AND(LEFT(MasterData_Taisaku[[#This Row],[シナリオ名称]],2)=MasterData_Taisaku[[#This Row],[区分1]],MasterData_Taisaku[[#This Row],[対策時の健全度]]=2,MasterData_Taisaku[[#This Row],[S-2]]&lt;&gt;"",MasterData_Taisaku[[#This Row],[S-2]]&gt;=MasterData_Taisaku[[#This Row],[対策初年度]]),MasterData_Taisaku[[#This Row],[S-2]],IF(AND(LEFT(MasterData_Taisaku[[#This Row],[シナリオ名称]],2)=MasterData_Taisaku[[#This Row],[区分1]],MasterData_Taisaku[[#This Row],[対策時の健全度]]=2,MasterData_Taisaku[[#This Row],[S-2]]&lt;&gt;"",MasterData_Taisaku[[#This Row],[S-2]]&lt;MasterData_Taisaku[[#This Row],[対策初年度]]),MasterData_Taisaku[[#This Row],[対策初年度]],IF(AND(LEFT(MasterData_Taisaku[[#This Row],[シナリオ名称]],2)=MasterData_Taisaku[[#This Row],[区分1]],MasterData_Taisaku[[#This Row],[対策時の健全度]]=1,MasterData_Taisaku[[#This Row],[S-1]]&lt;&gt;"",MasterData_Taisaku[[#This Row],[S-1]]&gt;=MasterData_Taisaku[[#This Row],[対策初年度]]),MasterData_Taisaku[[#This Row],[S-1]],IF(AND(LEFT(MasterData_Taisaku[[#This Row],[シナリオ名称]],2)=MasterData_Taisaku[[#This Row],[区分1]],MasterData_Taisaku[[#This Row],[対策時の健全度]]=1,MasterData_Taisaku[[#This Row],[S-1]]&lt;&gt;"",MasterData_Taisaku[[#This Row],[S-1]]&lt;MasterData_Taisaku[[#This Row],[対策初年度]]),MasterData_Taisaku[[#This Row],[対策初年度]],IF(AND(LEFT(MasterData_Taisaku[[#This Row],[シナリオ名称]],2)=MasterData_Taisaku[[#This Row],[区分2]],MasterData_Taisaku[[#This Row],[現在の健全度]]&lt;&gt;0,MasterData_Taisaku[[#This Row],[現在の健全度]]&lt;=3),MasterData_Taisaku[[#This Row],[対策初年度]],IF(MasterData_Taisaku[[#This Row],[供用開始年度]]+MasterData_Taisaku[[#This Row],[耐用年数(本体)]]&lt;=MasterData_Taisaku[[#This Row],[対策初年度]],MasterData_Taisaku[[#This Row],[対策初年度]],IF(MasterData_Taisaku[[#This Row],[供用開始年度]]+MasterData_Taisaku[[#This Row],[耐用年数(本体)]]&gt;MasterData_Taisaku[[#This Row],[対策初年度]],MasterData_Taisaku[[#This Row],[供用開始年度]]+MasterData_Taisaku[[#This Row],[耐用年数(本体)]]))))))))))))),MasterData_Taisaku[[#This Row],[対策初年度]])</f>
        <v>2042</v>
      </c>
      <c r="O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P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Q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R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S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T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U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V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W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X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Y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Z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A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B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C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D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E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F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G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H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I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J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K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L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M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N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O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P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Q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R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S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T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U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V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W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X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Y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Z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A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B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C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D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E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F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G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H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I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J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K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L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M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N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O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P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Q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R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S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T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U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V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W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X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Y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Z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A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B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C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D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E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F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G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H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I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J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K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L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M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N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O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P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Q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R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S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T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U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V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W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X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Y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Z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A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B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C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D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E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F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G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H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I2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J21" s="10">
        <f>IFERROR(IF(OR(MasterData_Taisaku[[#This Row],[シナリオ名称]]="",MasterData_Taisaku[[#This Row],[グループ番号]]="",MasterData_Taisaku[[#This Row],[1回目]]=""),"",MAX(MasterData_Taisaku[[#This Row],[1回目]:[100回目]])),"")</f>
        <v>2042</v>
      </c>
      <c r="DK21" s="3" cm="1">
        <f t="array" ref="DK21">IFERROR(IF(OR(MasterData_Taisaku[[#This Row],[シナリオ名称]]="",MasterData_Taisaku[[#This Row],[グループ番号]]=""),"",MasterData_Common[検討期間]),"")</f>
        <v>40</v>
      </c>
      <c r="DL21" s="3" cm="1">
        <f t="array" ref="DL21">IFERROR(IF(OR(MasterData_Taisaku[[#This Row],[シナリオ名称]]="",MasterData_Taisaku[[#This Row],[グループ番号]]=""),"",MasterData_Common[機能診断年度]),"")</f>
        <v>2024</v>
      </c>
      <c r="DM21" s="3" cm="1">
        <f t="array" ref="DM21">IFERROR(IF(OR(MasterData_Taisaku[[#This Row],[シナリオ名称]]="",MasterData_Taisaku[[#This Row],[グループ番号]]=""),"",MasterData_Common[検討開始年度]),"")</f>
        <v>2025</v>
      </c>
      <c r="DN21" s="3" cm="1">
        <f t="array" ref="DN21">IFERROR(IF(OR(MasterData_Taisaku[[#This Row],[シナリオ名称]]="",MasterData_Taisaku[[#This Row],[グループ番号]]=""),"",MasterData_Common[対策初年度]),"")</f>
        <v>2027</v>
      </c>
      <c r="DO21" s="3" t="str" cm="1">
        <f t="array" ref="DO21">IFERROR(IF(OR(MasterData_Taisaku[[#This Row],[シナリオ名称]]="",MasterData_Taisaku[[#This Row],[グループ番号]]=""),"",MasterData_Common[区分1]),"")</f>
        <v>土木</v>
      </c>
      <c r="DP21" s="3" t="str" cm="1">
        <f t="array" ref="DP21">IFERROR(IF(OR(MasterData_Taisaku[[#This Row],[シナリオ名称]]="",MasterData_Taisaku[[#This Row],[グループ番号]]=""),"",MasterData_Common[区分2]),"")</f>
        <v>機械</v>
      </c>
      <c r="DQ21" s="3" cm="1">
        <f t="array" ref="DQ21">IFERROR(IF(OR(MasterData_Taisaku[[#This Row],[シナリオ名称]]="",MasterData_Taisaku[[#This Row],[グループ番号]]=""),"",MasterData_Common[検討終了年度]),"")</f>
        <v>2064</v>
      </c>
      <c r="DR21" s="3" cm="1">
        <f t="array" ref="DR21">IFERROR(IF(OR(MasterData_Taisaku[[#This Row],[シナリオ名称]]="",MasterData_Taisaku[[#This Row],[グループ番号]]=""),"",MasterData_Common[割引率]),"")</f>
        <v>0.04</v>
      </c>
      <c r="DS21" s="3" t="str">
        <f>IFERROR(IF(OR(MasterData_Taisaku[[#This Row],[シナリオ名称]]="",MasterData_Taisaku[[#This Row],[グループ番号]]=""),"",IF(LEFT(MasterData_Taisaku[[#This Row],[シナリオ名称]],2)=MasterData_Taisaku[[#This Row],[区分1]],VLOOKUP(MasterData_Taisaku[[#This Row],[グループ番号]],MasterData_Doboku[[グループ番号]:[区分]],COLUMN(MasterData_Doboku[[#Headers],[区分]])-COLUMN(MasterData_Doboku[[#Headers],[グループ番号]])+1,0),IF(LEFT(MasterData_Taisaku[[#This Row],[シナリオ名称]],2)=MasterData_Taisaku[[#This Row],[区分2]],VLOOKUP(MasterData_Taisaku[[#This Row],[グループ番号]],MasterData_Setsubi[[グループ番号]:[区分]],COLUMN(MasterData_Setsubi[[#Headers],[区分]])-COLUMN(MasterData_Setsubi[[#Headers],[グループ番号]])+1,0),""))),"")</f>
        <v>頭首工</v>
      </c>
      <c r="DT21" s="3">
        <f>IFERROR(IF(OR(MasterData_Taisaku[[#This Row],[シナリオ名称]]="",MasterData_Taisaku[[#This Row],[グループ番号]]=""),"",IF(LEFT(MasterData_Taisaku[[#This Row],[シナリオ名称]],2)=MasterData_Taisaku[[#This Row],[区分1]],VLOOKUP(MasterData_Taisaku[[#This Row],[グループ番号]],MasterData_Doboku[[グループ番号]:[現在の健全度]],COLUMN(MasterData_Doboku[[#Headers],[現在の健全度]])-COLUMN(MasterData_Doboku[[#Headers],[グループ番号]])+1,0),IF(LEFT(MasterData_Taisaku[[#This Row],[シナリオ名称]],2)=MasterData_Taisaku[[#This Row],[区分2]],VLOOKUP(MasterData_Taisaku[[#This Row],[グループ番号]],MasterData_Setsubi[[グループ番号]:[現在の健全度]],COLUMN(MasterData_Setsubi[[#Headers],[現在の健全度]])-COLUMN(MasterData_Setsubi[[#Headers],[グループ番号]])+1,0),""))),"")</f>
        <v>4</v>
      </c>
      <c r="DU21"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Row],[グループ番号]],MasterData_Doboku[[グループ番号]:[耐用年数]],COLUMN(MasterData_Doboku[[#Headers],[供用開始年度]])-COLUMN(MasterData_Doboku[[#Headers],[グループ番号]])+1,0),IF(LEFT(MasterData_Taisaku[[#This Row],[シナリオ名称]],2)=MasterData_Taisaku[[#This Row],[区分2]],VLOOKUP(MasterData_Taisaku[[#This Row],[グループ番号]],MasterData_Setsubi[[グループ番号]:[耐用年数]],COLUMN(MasterData_Setsubi[[#Headers],[供用開始年度(交換年度)]])-COLUMN(MasterData_Setsubi[[#Headers],[グループ番号]])+1,0),""))),"")</f>
        <v>2003</v>
      </c>
      <c r="DV21"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Row],[グループ番号]],MasterData_Doboku[[グループ番号]:[耐用年数]],COLUMN(MasterData_Doboku[[#Headers],[耐用年数]])-COLUMN(MasterData_Doboku[[#Headers],[グループ番号]])+1,0),IF(LEFT(MasterData_Taisaku[[#This Row],[シナリオ名称]],2)=MasterData_Taisaku[[#This Row],[区分2]],VLOOKUP(MasterData_Taisaku[[#This Row],[グループ番号]],MasterData_Setsubi[[グループ番号]:[耐用年数]],COLUMN(MasterData_Setsubi[[#Headers],[耐用年数]])-COLUMN(MasterData_Setsubi[[#Headers],[グループ番号]])+1,0),""))),"")</f>
        <v>50</v>
      </c>
      <c r="DW21" s="10">
        <f>IFERROR(IF(OR(MasterData_Taisaku[[#This Row],[シナリオ名称]]="",MasterData_Taisaku[[#This Row],[グループ番号]]=""),"",IF(VLOOKUP(MasterData_Taisaku[[#This Row],[グループ番号]],MasterData_Rekka[[グループ番号]:[S-1]],COLUMN(MasterData_Rekka[[#Headers],[S-4]])-COLUMN(MasterData_Rekka[[#Headers],[グループ番号]])+1,0)="","",VLOOKUP(MasterData_Taisaku[[#This Row],[グループ番号]],MasterData_Rekka[[グループ番号]:[S-1]],COLUMN(MasterData_Rekka[[#Headers],[S-4]])-COLUMN(MasterData_Rekka[[#Headers],[グループ番号]])+1,0))),"")</f>
        <v>2023</v>
      </c>
      <c r="DX21" s="10">
        <f>IFERROR(IF(OR(MasterData_Taisaku[[#This Row],[シナリオ名称]]="",MasterData_Taisaku[[#This Row],[グループ番号]]=""),"",IF(VLOOKUP(MasterData_Taisaku[[#This Row],[グループ番号]],MasterData_Rekka[[グループ番号]:[S-1]],COLUMN(MasterData_Rekka[[#Headers],[S-3]])-COLUMN(MasterData_Rekka[[#Headers],[グループ番号]])+1,0)="","",VLOOKUP(MasterData_Taisaku[[#This Row],[グループ番号]],MasterData_Rekka[[グループ番号]:[S-1]],COLUMN(MasterData_Rekka[[#Headers],[S-3]])-COLUMN(MasterData_Rekka[[#Headers],[グループ番号]])+1,0))),"")</f>
        <v>2031</v>
      </c>
      <c r="DY21" s="10">
        <f>IFERROR(IF(OR(MasterData_Taisaku[[#This Row],[シナリオ名称]]="",MasterData_Taisaku[[#This Row],[グループ番号]]=""),"",IF(VLOOKUP(MasterData_Taisaku[[#This Row],[グループ番号]],MasterData_Rekka[[グループ番号]:[S-1]],COLUMN(MasterData_Rekka[[#Headers],[S-2]])-COLUMN(MasterData_Rekka[[#Headers],[グループ番号]])+1,0)="","",VLOOKUP(MasterData_Taisaku[[#This Row],[グループ番号]],MasterData_Rekka[[グループ番号]:[S-1]],COLUMN(MasterData_Rekka[[#Headers],[S-2]])-COLUMN(MasterData_Rekka[[#Headers],[グループ番号]])+1,0))),"")</f>
        <v>2037</v>
      </c>
      <c r="DZ21" s="10">
        <f>IFERROR(IF(OR(MasterData_Taisaku[[#This Row],[シナリオ名称]]="",MasterData_Taisaku[[#This Row],[グループ番号]]=""),"",IF(VLOOKUP(MasterData_Taisaku[[#This Row],[グループ番号]],MasterData_Rekka[[グループ番号]:[S-1]],COLUMN(MasterData_Rekka[[#Headers],[S-1]])-COLUMN(MasterData_Rekka[[#Headers],[グループ番号]])+1,0)="","",VLOOKUP(MasterData_Taisaku[[#This Row],[グループ番号]],MasterData_Rekka[[グループ番号]:[S-1]],COLUMN(MasterData_Rekka[[#Headers],[S-1]])-COLUMN(MasterData_Rekka[[#Headers],[グループ番号]])+1,0))),"")</f>
        <v>2042</v>
      </c>
    </row>
    <row r="22" spans="1:130" ht="14.25" customHeight="1">
      <c r="A22" s="22">
        <f t="shared" si="0"/>
        <v>21</v>
      </c>
      <c r="B22" s="7" t="s">
        <v>227</v>
      </c>
      <c r="C22" s="5" t="s">
        <v>191</v>
      </c>
      <c r="D22" s="4" t="s">
        <v>229</v>
      </c>
      <c r="E22" s="5" t="s">
        <v>230</v>
      </c>
      <c r="F22" s="5" t="s">
        <v>231</v>
      </c>
      <c r="G22" s="11" t="s">
        <v>232</v>
      </c>
      <c r="H22" s="6">
        <v>1</v>
      </c>
      <c r="I22" s="5" t="s">
        <v>195</v>
      </c>
      <c r="J22" s="8">
        <v>900000</v>
      </c>
      <c r="K22" s="4">
        <v>10</v>
      </c>
      <c r="L22" s="5" t="s">
        <v>239</v>
      </c>
      <c r="M22" s="4" t="s">
        <v>217</v>
      </c>
      <c r="N22" s="4">
        <f>IFERROR(IF(OR(MasterData_Taisaku[[#This Row],[シナリオ名称]]="",MasterData_Taisaku[[#This Row],[グループ番号]]=""),"",IF(AND(LEFT(MasterData_Taisaku[[#This Row],[シナリオ名称]],2)=MasterData_Taisaku[[#This Row],[区分1]],MasterData_Taisaku[[#This Row],[対策時の健全度]]&lt;&gt;"TBM",MasterData_Taisaku[[#This Row],[現在の健全度]]&lt;&gt;0,MasterData_Taisaku[[#This Row],[対策時の健全度]]&gt;=MasterData_Taisaku[[#This Row],[現在の健全度]]),MasterData_Taisaku[[#This Row],[対策初年度]],IF(AND(LEFT(MasterData_Taisaku[[#This Row],[シナリオ名称]],2)=MasterData_Taisaku[[#This Row],[区分1]],MasterData_Taisaku[[#This Row],[対策時の健全度]]=4,MasterData_Taisaku[[#This Row],[S-4]]&lt;&gt;"",MasterData_Taisaku[[#This Row],[S-4]]&gt;=MasterData_Taisaku[[#This Row],[対策初年度]]),MasterData_Taisaku[[#This Row],[S-4]],IF(AND(LEFT(MasterData_Taisaku[[#This Row],[シナリオ名称]],2)=MasterData_Taisaku[[#This Row],[区分1]],MasterData_Taisaku[[#This Row],[対策時の健全度]]=4,MasterData_Taisaku[[#This Row],[S-4]]&lt;&gt;"",MasterData_Taisaku[[#This Row],[S-4]]&lt;MasterData_Taisaku[[#This Row],[対策初年度]]),MasterData_Taisaku[[#This Row],[対策初年度]],IF(AND(LEFT(MasterData_Taisaku[[#This Row],[シナリオ名称]],2)=MasterData_Taisaku[[#This Row],[区分1]],MasterData_Taisaku[[#This Row],[対策時の健全度]]=3,MasterData_Taisaku[[#This Row],[S-3]]&lt;&gt;"",MasterData_Taisaku[[#This Row],[S-3]]&gt;=MasterData_Taisaku[[#This Row],[対策初年度]]),MasterData_Taisaku[[#This Row],[S-3]],IF(AND(LEFT(MasterData_Taisaku[[#This Row],[シナリオ名称]],2)=MasterData_Taisaku[[#This Row],[区分1]],MasterData_Taisaku[[#This Row],[対策時の健全度]]=3,MasterData_Taisaku[[#This Row],[S-3]]&lt;&gt;"",MasterData_Taisaku[[#This Row],[S-3]]&lt;MasterData_Taisaku[[#This Row],[対策初年度]]),MasterData_Taisaku[[#This Row],[対策初年度]],IF(AND(LEFT(MasterData_Taisaku[[#This Row],[シナリオ名称]],2)=MasterData_Taisaku[[#This Row],[区分1]],MasterData_Taisaku[[#This Row],[対策時の健全度]]=2,MasterData_Taisaku[[#This Row],[S-2]]&lt;&gt;"",MasterData_Taisaku[[#This Row],[S-2]]&gt;=MasterData_Taisaku[[#This Row],[対策初年度]]),MasterData_Taisaku[[#This Row],[S-2]],IF(AND(LEFT(MasterData_Taisaku[[#This Row],[シナリオ名称]],2)=MasterData_Taisaku[[#This Row],[区分1]],MasterData_Taisaku[[#This Row],[対策時の健全度]]=2,MasterData_Taisaku[[#This Row],[S-2]]&lt;&gt;"",MasterData_Taisaku[[#This Row],[S-2]]&lt;MasterData_Taisaku[[#This Row],[対策初年度]]),MasterData_Taisaku[[#This Row],[対策初年度]],IF(AND(LEFT(MasterData_Taisaku[[#This Row],[シナリオ名称]],2)=MasterData_Taisaku[[#This Row],[区分1]],MasterData_Taisaku[[#This Row],[対策時の健全度]]=1,MasterData_Taisaku[[#This Row],[S-1]]&lt;&gt;"",MasterData_Taisaku[[#This Row],[S-1]]&gt;=MasterData_Taisaku[[#This Row],[対策初年度]]),MasterData_Taisaku[[#This Row],[S-1]],IF(AND(LEFT(MasterData_Taisaku[[#This Row],[シナリオ名称]],2)=MasterData_Taisaku[[#This Row],[区分1]],MasterData_Taisaku[[#This Row],[対策時の健全度]]=1,MasterData_Taisaku[[#This Row],[S-1]]&lt;&gt;"",MasterData_Taisaku[[#This Row],[S-1]]&lt;MasterData_Taisaku[[#This Row],[対策初年度]]),MasterData_Taisaku[[#This Row],[対策初年度]],IF(AND(LEFT(MasterData_Taisaku[[#This Row],[シナリオ名称]],2)=MasterData_Taisaku[[#This Row],[区分2]],MasterData_Taisaku[[#This Row],[現在の健全度]]&lt;&gt;0,MasterData_Taisaku[[#This Row],[現在の健全度]]&lt;=3),MasterData_Taisaku[[#This Row],[対策初年度]],IF(MasterData_Taisaku[[#This Row],[供用開始年度]]+MasterData_Taisaku[[#This Row],[耐用年数(本体)]]&lt;=MasterData_Taisaku[[#This Row],[対策初年度]],MasterData_Taisaku[[#This Row],[対策初年度]],IF(MasterData_Taisaku[[#This Row],[供用開始年度]]+MasterData_Taisaku[[#This Row],[耐用年数(本体)]]&gt;MasterData_Taisaku[[#This Row],[対策初年度]],MasterData_Taisaku[[#This Row],[供用開始年度]]+MasterData_Taisaku[[#This Row],[耐用年数(本体)]]))))))))))))),MasterData_Taisaku[[#This Row],[対策初年度]])</f>
        <v>2027</v>
      </c>
      <c r="O22" s="4">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2037</v>
      </c>
      <c r="P22" s="4">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2047</v>
      </c>
      <c r="Q22" s="4">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2057</v>
      </c>
      <c r="R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S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T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U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V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W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X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Y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Z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A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B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C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D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E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F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G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H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I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J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K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L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M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N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O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P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Q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R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S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T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U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V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W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X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Y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Z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A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B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C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D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E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F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G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H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I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J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K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L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M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N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O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P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Q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R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S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T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U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V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W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X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Y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Z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A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B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C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D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E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F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G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H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I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J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K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L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M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N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O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P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Q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R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S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T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U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V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W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X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Y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Z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A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B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C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D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E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F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G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H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I22"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J22" s="10">
        <f>IFERROR(IF(OR(MasterData_Taisaku[[#This Row],[シナリオ名称]]="",MasterData_Taisaku[[#This Row],[グループ番号]]="",MasterData_Taisaku[[#This Row],[1回目]]=""),"",MAX(MasterData_Taisaku[[#This Row],[1回目]:[100回目]])),"")</f>
        <v>2057</v>
      </c>
      <c r="DK22" s="3" cm="1">
        <f t="array" ref="DK22">IFERROR(IF(OR(MasterData_Taisaku[[#This Row],[シナリオ名称]]="",MasterData_Taisaku[[#This Row],[グループ番号]]=""),"",MasterData_Common[検討期間]),"")</f>
        <v>40</v>
      </c>
      <c r="DL22" s="3" cm="1">
        <f t="array" ref="DL22">IFERROR(IF(OR(MasterData_Taisaku[[#This Row],[シナリオ名称]]="",MasterData_Taisaku[[#This Row],[グループ番号]]=""),"",MasterData_Common[機能診断年度]),"")</f>
        <v>2024</v>
      </c>
      <c r="DM22" s="3" cm="1">
        <f t="array" ref="DM22">IFERROR(IF(OR(MasterData_Taisaku[[#This Row],[シナリオ名称]]="",MasterData_Taisaku[[#This Row],[グループ番号]]=""),"",MasterData_Common[検討開始年度]),"")</f>
        <v>2025</v>
      </c>
      <c r="DN22" s="3" cm="1">
        <f t="array" ref="DN22">IFERROR(IF(OR(MasterData_Taisaku[[#This Row],[シナリオ名称]]="",MasterData_Taisaku[[#This Row],[グループ番号]]=""),"",MasterData_Common[対策初年度]),"")</f>
        <v>2027</v>
      </c>
      <c r="DO22" s="3" t="str" cm="1">
        <f t="array" ref="DO22">IFERROR(IF(OR(MasterData_Taisaku[[#This Row],[シナリオ名称]]="",MasterData_Taisaku[[#This Row],[グループ番号]]=""),"",MasterData_Common[区分1]),"")</f>
        <v>土木</v>
      </c>
      <c r="DP22" s="3" t="str" cm="1">
        <f t="array" ref="DP22">IFERROR(IF(OR(MasterData_Taisaku[[#This Row],[シナリオ名称]]="",MasterData_Taisaku[[#This Row],[グループ番号]]=""),"",MasterData_Common[区分2]),"")</f>
        <v>機械</v>
      </c>
      <c r="DQ22" s="3" cm="1">
        <f t="array" ref="DQ22">IFERROR(IF(OR(MasterData_Taisaku[[#This Row],[シナリオ名称]]="",MasterData_Taisaku[[#This Row],[グループ番号]]=""),"",MasterData_Common[検討終了年度]),"")</f>
        <v>2064</v>
      </c>
      <c r="DR22" s="3" cm="1">
        <f t="array" ref="DR22">IFERROR(IF(OR(MasterData_Taisaku[[#This Row],[シナリオ名称]]="",MasterData_Taisaku[[#This Row],[グループ番号]]=""),"",MasterData_Common[割引率]),"")</f>
        <v>0.04</v>
      </c>
      <c r="DS22" s="3" t="str">
        <f>IFERROR(IF(OR(MasterData_Taisaku[[#This Row],[シナリオ名称]]="",MasterData_Taisaku[[#This Row],[グループ番号]]=""),"",IF(LEFT(MasterData_Taisaku[[#This Row],[シナリオ名称]],2)=MasterData_Taisaku[[#This Row],[区分1]],VLOOKUP(MasterData_Taisaku[[#This Row],[グループ番号]],MasterData_Doboku[[グループ番号]:[区分]],COLUMN(MasterData_Doboku[[#Headers],[区分]])-COLUMN(MasterData_Doboku[[#Headers],[グループ番号]])+1,0),IF(LEFT(MasterData_Taisaku[[#This Row],[シナリオ名称]],2)=MasterData_Taisaku[[#This Row],[区分2]],VLOOKUP(MasterData_Taisaku[[#This Row],[グループ番号]],MasterData_Setsubi[[グループ番号]:[区分]],COLUMN(MasterData_Setsubi[[#Headers],[区分]])-COLUMN(MasterData_Setsubi[[#Headers],[グループ番号]])+1,0),""))),"")</f>
        <v>ゲート</v>
      </c>
      <c r="DT22" s="3">
        <f>IFERROR(IF(OR(MasterData_Taisaku[[#This Row],[シナリオ名称]]="",MasterData_Taisaku[[#This Row],[グループ番号]]=""),"",IF(LEFT(MasterData_Taisaku[[#This Row],[シナリオ名称]],2)=MasterData_Taisaku[[#This Row],[区分1]],VLOOKUP(MasterData_Taisaku[[#This Row],[グループ番号]],MasterData_Doboku[[グループ番号]:[現在の健全度]],COLUMN(MasterData_Doboku[[#Headers],[現在の健全度]])-COLUMN(MasterData_Doboku[[#Headers],[グループ番号]])+1,0),IF(LEFT(MasterData_Taisaku[[#This Row],[シナリオ名称]],2)=MasterData_Taisaku[[#This Row],[区分2]],VLOOKUP(MasterData_Taisaku[[#This Row],[グループ番号]],MasterData_Setsubi[[グループ番号]:[現在の健全度]],COLUMN(MasterData_Setsubi[[#Headers],[現在の健全度]])-COLUMN(MasterData_Setsubi[[#Headers],[グループ番号]])+1,0),""))),"")</f>
        <v>3</v>
      </c>
      <c r="DU22"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Row],[グループ番号]],MasterData_Doboku[[グループ番号]:[耐用年数]],COLUMN(MasterData_Doboku[[#Headers],[供用開始年度]])-COLUMN(MasterData_Doboku[[#Headers],[グループ番号]])+1,0),IF(LEFT(MasterData_Taisaku[[#This Row],[シナリオ名称]],2)=MasterData_Taisaku[[#This Row],[区分2]],VLOOKUP(MasterData_Taisaku[[#This Row],[グループ番号]],MasterData_Setsubi[[グループ番号]:[耐用年数]],COLUMN(MasterData_Setsubi[[#Headers],[供用開始年度(交換年度)]])-COLUMN(MasterData_Setsubi[[#Headers],[グループ番号]])+1,0),""))),"")</f>
        <v>1993</v>
      </c>
      <c r="DV22"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Row],[グループ番号]],MasterData_Doboku[[グループ番号]:[耐用年数]],COLUMN(MasterData_Doboku[[#Headers],[耐用年数]])-COLUMN(MasterData_Doboku[[#Headers],[グループ番号]])+1,0),IF(LEFT(MasterData_Taisaku[[#This Row],[シナリオ名称]],2)=MasterData_Taisaku[[#This Row],[区分2]],VLOOKUP(MasterData_Taisaku[[#This Row],[グループ番号]],MasterData_Setsubi[[グループ番号]:[耐用年数]],COLUMN(MasterData_Setsubi[[#Headers],[耐用年数]])-COLUMN(MasterData_Setsubi[[#Headers],[グループ番号]])+1,0),""))),"")</f>
        <v>40</v>
      </c>
      <c r="DW22" s="10" t="str">
        <f>IFERROR(IF(OR(MasterData_Taisaku[[#This Row],[シナリオ名称]]="",MasterData_Taisaku[[#This Row],[グループ番号]]=""),"",IF(VLOOKUP(MasterData_Taisaku[[#This Row],[グループ番号]],MasterData_Rekka[[グループ番号]:[S-1]],COLUMN(MasterData_Rekka[[#Headers],[S-4]])-COLUMN(MasterData_Rekka[[#Headers],[グループ番号]])+1,0)="","",VLOOKUP(MasterData_Taisaku[[#This Row],[グループ番号]],MasterData_Rekka[[グループ番号]:[S-1]],COLUMN(MasterData_Rekka[[#Headers],[S-4]])-COLUMN(MasterData_Rekka[[#Headers],[グループ番号]])+1,0))),"")</f>
        <v/>
      </c>
      <c r="DX22" s="10" t="str">
        <f>IFERROR(IF(OR(MasterData_Taisaku[[#This Row],[シナリオ名称]]="",MasterData_Taisaku[[#This Row],[グループ番号]]=""),"",IF(VLOOKUP(MasterData_Taisaku[[#This Row],[グループ番号]],MasterData_Rekka[[グループ番号]:[S-1]],COLUMN(MasterData_Rekka[[#Headers],[S-3]])-COLUMN(MasterData_Rekka[[#Headers],[グループ番号]])+1,0)="","",VLOOKUP(MasterData_Taisaku[[#This Row],[グループ番号]],MasterData_Rekka[[グループ番号]:[S-1]],COLUMN(MasterData_Rekka[[#Headers],[S-3]])-COLUMN(MasterData_Rekka[[#Headers],[グループ番号]])+1,0))),"")</f>
        <v/>
      </c>
      <c r="DY22" s="10" t="str">
        <f>IFERROR(IF(OR(MasterData_Taisaku[[#This Row],[シナリオ名称]]="",MasterData_Taisaku[[#This Row],[グループ番号]]=""),"",IF(VLOOKUP(MasterData_Taisaku[[#This Row],[グループ番号]],MasterData_Rekka[[グループ番号]:[S-1]],COLUMN(MasterData_Rekka[[#Headers],[S-2]])-COLUMN(MasterData_Rekka[[#Headers],[グループ番号]])+1,0)="","",VLOOKUP(MasterData_Taisaku[[#This Row],[グループ番号]],MasterData_Rekka[[グループ番号]:[S-1]],COLUMN(MasterData_Rekka[[#Headers],[S-2]])-COLUMN(MasterData_Rekka[[#Headers],[グループ番号]])+1,0))),"")</f>
        <v/>
      </c>
      <c r="DZ22" s="10" t="str">
        <f>IFERROR(IF(OR(MasterData_Taisaku[[#This Row],[シナリオ名称]]="",MasterData_Taisaku[[#This Row],[グループ番号]]=""),"",IF(VLOOKUP(MasterData_Taisaku[[#This Row],[グループ番号]],MasterData_Rekka[[グループ番号]:[S-1]],COLUMN(MasterData_Rekka[[#Headers],[S-1]])-COLUMN(MasterData_Rekka[[#Headers],[グループ番号]])+1,0)="","",VLOOKUP(MasterData_Taisaku[[#This Row],[グループ番号]],MasterData_Rekka[[グループ番号]:[S-1]],COLUMN(MasterData_Rekka[[#Headers],[S-1]])-COLUMN(MasterData_Rekka[[#Headers],[グループ番号]])+1,0))),"")</f>
        <v/>
      </c>
    </row>
    <row r="23" spans="1:130" ht="14.25" customHeight="1">
      <c r="A23" s="22">
        <f t="shared" si="0"/>
        <v>22</v>
      </c>
      <c r="B23" s="7" t="s">
        <v>227</v>
      </c>
      <c r="C23" s="5" t="s">
        <v>197</v>
      </c>
      <c r="D23" s="4" t="s">
        <v>229</v>
      </c>
      <c r="E23" s="5" t="s">
        <v>233</v>
      </c>
      <c r="F23" s="5" t="s">
        <v>231</v>
      </c>
      <c r="G23" s="5" t="s">
        <v>232</v>
      </c>
      <c r="H23" s="6">
        <v>1</v>
      </c>
      <c r="I23" s="5" t="s">
        <v>195</v>
      </c>
      <c r="J23" s="8">
        <v>450000</v>
      </c>
      <c r="K23" s="4">
        <v>10</v>
      </c>
      <c r="L23" s="5" t="s">
        <v>239</v>
      </c>
      <c r="M23" s="4" t="s">
        <v>217</v>
      </c>
      <c r="N23" s="4">
        <f>IFERROR(IF(OR(MasterData_Taisaku[[#This Row],[シナリオ名称]]="",MasterData_Taisaku[[#This Row],[グループ番号]]=""),"",IF(AND(LEFT(MasterData_Taisaku[[#This Row],[シナリオ名称]],2)=MasterData_Taisaku[[#This Row],[区分1]],MasterData_Taisaku[[#This Row],[対策時の健全度]]&lt;&gt;"TBM",MasterData_Taisaku[[#This Row],[現在の健全度]]&lt;&gt;0,MasterData_Taisaku[[#This Row],[対策時の健全度]]&gt;=MasterData_Taisaku[[#This Row],[現在の健全度]]),MasterData_Taisaku[[#This Row],[対策初年度]],IF(AND(LEFT(MasterData_Taisaku[[#This Row],[シナリオ名称]],2)=MasterData_Taisaku[[#This Row],[区分1]],MasterData_Taisaku[[#This Row],[対策時の健全度]]=4,MasterData_Taisaku[[#This Row],[S-4]]&lt;&gt;"",MasterData_Taisaku[[#This Row],[S-4]]&gt;=MasterData_Taisaku[[#This Row],[対策初年度]]),MasterData_Taisaku[[#This Row],[S-4]],IF(AND(LEFT(MasterData_Taisaku[[#This Row],[シナリオ名称]],2)=MasterData_Taisaku[[#This Row],[区分1]],MasterData_Taisaku[[#This Row],[対策時の健全度]]=4,MasterData_Taisaku[[#This Row],[S-4]]&lt;&gt;"",MasterData_Taisaku[[#This Row],[S-4]]&lt;MasterData_Taisaku[[#This Row],[対策初年度]]),MasterData_Taisaku[[#This Row],[対策初年度]],IF(AND(LEFT(MasterData_Taisaku[[#This Row],[シナリオ名称]],2)=MasterData_Taisaku[[#This Row],[区分1]],MasterData_Taisaku[[#This Row],[対策時の健全度]]=3,MasterData_Taisaku[[#This Row],[S-3]]&lt;&gt;"",MasterData_Taisaku[[#This Row],[S-3]]&gt;=MasterData_Taisaku[[#This Row],[対策初年度]]),MasterData_Taisaku[[#This Row],[S-3]],IF(AND(LEFT(MasterData_Taisaku[[#This Row],[シナリオ名称]],2)=MasterData_Taisaku[[#This Row],[区分1]],MasterData_Taisaku[[#This Row],[対策時の健全度]]=3,MasterData_Taisaku[[#This Row],[S-3]]&lt;&gt;"",MasterData_Taisaku[[#This Row],[S-3]]&lt;MasterData_Taisaku[[#This Row],[対策初年度]]),MasterData_Taisaku[[#This Row],[対策初年度]],IF(AND(LEFT(MasterData_Taisaku[[#This Row],[シナリオ名称]],2)=MasterData_Taisaku[[#This Row],[区分1]],MasterData_Taisaku[[#This Row],[対策時の健全度]]=2,MasterData_Taisaku[[#This Row],[S-2]]&lt;&gt;"",MasterData_Taisaku[[#This Row],[S-2]]&gt;=MasterData_Taisaku[[#This Row],[対策初年度]]),MasterData_Taisaku[[#This Row],[S-2]],IF(AND(LEFT(MasterData_Taisaku[[#This Row],[シナリオ名称]],2)=MasterData_Taisaku[[#This Row],[区分1]],MasterData_Taisaku[[#This Row],[対策時の健全度]]=2,MasterData_Taisaku[[#This Row],[S-2]]&lt;&gt;"",MasterData_Taisaku[[#This Row],[S-2]]&lt;MasterData_Taisaku[[#This Row],[対策初年度]]),MasterData_Taisaku[[#This Row],[対策初年度]],IF(AND(LEFT(MasterData_Taisaku[[#This Row],[シナリオ名称]],2)=MasterData_Taisaku[[#This Row],[区分1]],MasterData_Taisaku[[#This Row],[対策時の健全度]]=1,MasterData_Taisaku[[#This Row],[S-1]]&lt;&gt;"",MasterData_Taisaku[[#This Row],[S-1]]&gt;=MasterData_Taisaku[[#This Row],[対策初年度]]),MasterData_Taisaku[[#This Row],[S-1]],IF(AND(LEFT(MasterData_Taisaku[[#This Row],[シナリオ名称]],2)=MasterData_Taisaku[[#This Row],[区分1]],MasterData_Taisaku[[#This Row],[対策時の健全度]]=1,MasterData_Taisaku[[#This Row],[S-1]]&lt;&gt;"",MasterData_Taisaku[[#This Row],[S-1]]&lt;MasterData_Taisaku[[#This Row],[対策初年度]]),MasterData_Taisaku[[#This Row],[対策初年度]],IF(AND(LEFT(MasterData_Taisaku[[#This Row],[シナリオ名称]],2)=MasterData_Taisaku[[#This Row],[区分2]],MasterData_Taisaku[[#This Row],[現在の健全度]]&lt;&gt;0,MasterData_Taisaku[[#This Row],[現在の健全度]]&lt;=3),MasterData_Taisaku[[#This Row],[対策初年度]],IF(MasterData_Taisaku[[#This Row],[供用開始年度]]+MasterData_Taisaku[[#This Row],[耐用年数(本体)]]&lt;=MasterData_Taisaku[[#This Row],[対策初年度]],MasterData_Taisaku[[#This Row],[対策初年度]],IF(MasterData_Taisaku[[#This Row],[供用開始年度]]+MasterData_Taisaku[[#This Row],[耐用年数(本体)]]&gt;MasterData_Taisaku[[#This Row],[対策初年度]],MasterData_Taisaku[[#This Row],[供用開始年度]]+MasterData_Taisaku[[#This Row],[耐用年数(本体)]]))))))))))))),MasterData_Taisaku[[#This Row],[対策初年度]])</f>
        <v>2027</v>
      </c>
      <c r="O23" s="4">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2037</v>
      </c>
      <c r="P23" s="4">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2047</v>
      </c>
      <c r="Q23" s="4">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2057</v>
      </c>
      <c r="R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S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T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U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V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W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X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Y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Z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A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B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C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D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E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F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G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H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I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J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K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L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M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N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O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P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Q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R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S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T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U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V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W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X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Y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Z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A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B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C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D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E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F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G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H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I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J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K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L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M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N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O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P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Q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R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S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T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U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V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W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X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Y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Z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A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B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C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D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E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F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G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H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I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J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K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L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M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N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O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P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Q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R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S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T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U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V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W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X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Y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Z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A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B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C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D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E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F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G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H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I23"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J23" s="10">
        <f>IFERROR(IF(OR(MasterData_Taisaku[[#This Row],[シナリオ名称]]="",MasterData_Taisaku[[#This Row],[グループ番号]]="",MasterData_Taisaku[[#This Row],[1回目]]=""),"",MAX(MasterData_Taisaku[[#This Row],[1回目]:[100回目]])),"")</f>
        <v>2057</v>
      </c>
      <c r="DK23" s="3" cm="1">
        <f t="array" ref="DK23">IFERROR(IF(OR(MasterData_Taisaku[[#This Row],[シナリオ名称]]="",MasterData_Taisaku[[#This Row],[グループ番号]]=""),"",MasterData_Common[検討期間]),"")</f>
        <v>40</v>
      </c>
      <c r="DL23" s="3" cm="1">
        <f t="array" ref="DL23">IFERROR(IF(OR(MasterData_Taisaku[[#This Row],[シナリオ名称]]="",MasterData_Taisaku[[#This Row],[グループ番号]]=""),"",MasterData_Common[機能診断年度]),"")</f>
        <v>2024</v>
      </c>
      <c r="DM23" s="3" cm="1">
        <f t="array" ref="DM23">IFERROR(IF(OR(MasterData_Taisaku[[#This Row],[シナリオ名称]]="",MasterData_Taisaku[[#This Row],[グループ番号]]=""),"",MasterData_Common[検討開始年度]),"")</f>
        <v>2025</v>
      </c>
      <c r="DN23" s="3" cm="1">
        <f t="array" ref="DN23">IFERROR(IF(OR(MasterData_Taisaku[[#This Row],[シナリオ名称]]="",MasterData_Taisaku[[#This Row],[グループ番号]]=""),"",MasterData_Common[対策初年度]),"")</f>
        <v>2027</v>
      </c>
      <c r="DO23" s="3" t="str" cm="1">
        <f t="array" ref="DO23">IFERROR(IF(OR(MasterData_Taisaku[[#This Row],[シナリオ名称]]="",MasterData_Taisaku[[#This Row],[グループ番号]]=""),"",MasterData_Common[区分1]),"")</f>
        <v>土木</v>
      </c>
      <c r="DP23" s="3" t="str" cm="1">
        <f t="array" ref="DP23">IFERROR(IF(OR(MasterData_Taisaku[[#This Row],[シナリオ名称]]="",MasterData_Taisaku[[#This Row],[グループ番号]]=""),"",MasterData_Common[区分2]),"")</f>
        <v>機械</v>
      </c>
      <c r="DQ23" s="3" cm="1">
        <f t="array" ref="DQ23">IFERROR(IF(OR(MasterData_Taisaku[[#This Row],[シナリオ名称]]="",MasterData_Taisaku[[#This Row],[グループ番号]]=""),"",MasterData_Common[検討終了年度]),"")</f>
        <v>2064</v>
      </c>
      <c r="DR23" s="3" cm="1">
        <f t="array" ref="DR23">IFERROR(IF(OR(MasterData_Taisaku[[#This Row],[シナリオ名称]]="",MasterData_Taisaku[[#This Row],[グループ番号]]=""),"",MasterData_Common[割引率]),"")</f>
        <v>0.04</v>
      </c>
      <c r="DS23" s="3" t="str">
        <f>IFERROR(IF(OR(MasterData_Taisaku[[#This Row],[シナリオ名称]]="",MasterData_Taisaku[[#This Row],[グループ番号]]=""),"",IF(LEFT(MasterData_Taisaku[[#This Row],[シナリオ名称]],2)=MasterData_Taisaku[[#This Row],[区分1]],VLOOKUP(MasterData_Taisaku[[#This Row],[グループ番号]],MasterData_Doboku[[グループ番号]:[区分]],COLUMN(MasterData_Doboku[[#Headers],[区分]])-COLUMN(MasterData_Doboku[[#Headers],[グループ番号]])+1,0),IF(LEFT(MasterData_Taisaku[[#This Row],[シナリオ名称]],2)=MasterData_Taisaku[[#This Row],[区分2]],VLOOKUP(MasterData_Taisaku[[#This Row],[グループ番号]],MasterData_Setsubi[[グループ番号]:[区分]],COLUMN(MasterData_Setsubi[[#Headers],[区分]])-COLUMN(MasterData_Setsubi[[#Headers],[グループ番号]])+1,0),""))),"")</f>
        <v>ゲート</v>
      </c>
      <c r="DT23" s="3">
        <f>IFERROR(IF(OR(MasterData_Taisaku[[#This Row],[シナリオ名称]]="",MasterData_Taisaku[[#This Row],[グループ番号]]=""),"",IF(LEFT(MasterData_Taisaku[[#This Row],[シナリオ名称]],2)=MasterData_Taisaku[[#This Row],[区分1]],VLOOKUP(MasterData_Taisaku[[#This Row],[グループ番号]],MasterData_Doboku[[グループ番号]:[現在の健全度]],COLUMN(MasterData_Doboku[[#Headers],[現在の健全度]])-COLUMN(MasterData_Doboku[[#Headers],[グループ番号]])+1,0),IF(LEFT(MasterData_Taisaku[[#This Row],[シナリオ名称]],2)=MasterData_Taisaku[[#This Row],[区分2]],VLOOKUP(MasterData_Taisaku[[#This Row],[グループ番号]],MasterData_Setsubi[[グループ番号]:[現在の健全度]],COLUMN(MasterData_Setsubi[[#Headers],[現在の健全度]])-COLUMN(MasterData_Setsubi[[#Headers],[グループ番号]])+1,0),""))),"")</f>
        <v>3</v>
      </c>
      <c r="DU23"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Row],[グループ番号]],MasterData_Doboku[[グループ番号]:[耐用年数]],COLUMN(MasterData_Doboku[[#Headers],[供用開始年度]])-COLUMN(MasterData_Doboku[[#Headers],[グループ番号]])+1,0),IF(LEFT(MasterData_Taisaku[[#This Row],[シナリオ名称]],2)=MasterData_Taisaku[[#This Row],[区分2]],VLOOKUP(MasterData_Taisaku[[#This Row],[グループ番号]],MasterData_Setsubi[[グループ番号]:[耐用年数]],COLUMN(MasterData_Setsubi[[#Headers],[供用開始年度(交換年度)]])-COLUMN(MasterData_Setsubi[[#Headers],[グループ番号]])+1,0),""))),"")</f>
        <v>1993</v>
      </c>
      <c r="DV23"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Row],[グループ番号]],MasterData_Doboku[[グループ番号]:[耐用年数]],COLUMN(MasterData_Doboku[[#Headers],[耐用年数]])-COLUMN(MasterData_Doboku[[#Headers],[グループ番号]])+1,0),IF(LEFT(MasterData_Taisaku[[#This Row],[シナリオ名称]],2)=MasterData_Taisaku[[#This Row],[区分2]],VLOOKUP(MasterData_Taisaku[[#This Row],[グループ番号]],MasterData_Setsubi[[グループ番号]:[耐用年数]],COLUMN(MasterData_Setsubi[[#Headers],[耐用年数]])-COLUMN(MasterData_Setsubi[[#Headers],[グループ番号]])+1,0),""))),"")</f>
        <v>40</v>
      </c>
      <c r="DW23" s="10" t="str">
        <f>IFERROR(IF(OR(MasterData_Taisaku[[#This Row],[シナリオ名称]]="",MasterData_Taisaku[[#This Row],[グループ番号]]=""),"",IF(VLOOKUP(MasterData_Taisaku[[#This Row],[グループ番号]],MasterData_Rekka[[グループ番号]:[S-1]],COLUMN(MasterData_Rekka[[#Headers],[S-4]])-COLUMN(MasterData_Rekka[[#Headers],[グループ番号]])+1,0)="","",VLOOKUP(MasterData_Taisaku[[#This Row],[グループ番号]],MasterData_Rekka[[グループ番号]:[S-1]],COLUMN(MasterData_Rekka[[#Headers],[S-4]])-COLUMN(MasterData_Rekka[[#Headers],[グループ番号]])+1,0))),"")</f>
        <v/>
      </c>
      <c r="DX23" s="10" t="str">
        <f>IFERROR(IF(OR(MasterData_Taisaku[[#This Row],[シナリオ名称]]="",MasterData_Taisaku[[#This Row],[グループ番号]]=""),"",IF(VLOOKUP(MasterData_Taisaku[[#This Row],[グループ番号]],MasterData_Rekka[[グループ番号]:[S-1]],COLUMN(MasterData_Rekka[[#Headers],[S-3]])-COLUMN(MasterData_Rekka[[#Headers],[グループ番号]])+1,0)="","",VLOOKUP(MasterData_Taisaku[[#This Row],[グループ番号]],MasterData_Rekka[[グループ番号]:[S-1]],COLUMN(MasterData_Rekka[[#Headers],[S-3]])-COLUMN(MasterData_Rekka[[#Headers],[グループ番号]])+1,0))),"")</f>
        <v/>
      </c>
      <c r="DY23" s="10" t="str">
        <f>IFERROR(IF(OR(MasterData_Taisaku[[#This Row],[シナリオ名称]]="",MasterData_Taisaku[[#This Row],[グループ番号]]=""),"",IF(VLOOKUP(MasterData_Taisaku[[#This Row],[グループ番号]],MasterData_Rekka[[グループ番号]:[S-1]],COLUMN(MasterData_Rekka[[#Headers],[S-2]])-COLUMN(MasterData_Rekka[[#Headers],[グループ番号]])+1,0)="","",VLOOKUP(MasterData_Taisaku[[#This Row],[グループ番号]],MasterData_Rekka[[グループ番号]:[S-1]],COLUMN(MasterData_Rekka[[#Headers],[S-2]])-COLUMN(MasterData_Rekka[[#Headers],[グループ番号]])+1,0))),"")</f>
        <v/>
      </c>
      <c r="DZ23" s="10" t="str">
        <f>IFERROR(IF(OR(MasterData_Taisaku[[#This Row],[シナリオ名称]]="",MasterData_Taisaku[[#This Row],[グループ番号]]=""),"",IF(VLOOKUP(MasterData_Taisaku[[#This Row],[グループ番号]],MasterData_Rekka[[グループ番号]:[S-1]],COLUMN(MasterData_Rekka[[#Headers],[S-1]])-COLUMN(MasterData_Rekka[[#Headers],[グループ番号]])+1,0)="","",VLOOKUP(MasterData_Taisaku[[#This Row],[グループ番号]],MasterData_Rekka[[グループ番号]:[S-1]],COLUMN(MasterData_Rekka[[#Headers],[S-1]])-COLUMN(MasterData_Rekka[[#Headers],[グループ番号]])+1,0))),"")</f>
        <v/>
      </c>
    </row>
    <row r="24" spans="1:130" ht="14.25" customHeight="1">
      <c r="A24" s="22">
        <f t="shared" si="0"/>
        <v>23</v>
      </c>
      <c r="B24" s="7" t="s">
        <v>227</v>
      </c>
      <c r="C24" s="5" t="s">
        <v>200</v>
      </c>
      <c r="D24" s="4" t="s">
        <v>229</v>
      </c>
      <c r="E24" s="5" t="s">
        <v>234</v>
      </c>
      <c r="F24" s="5" t="s">
        <v>235</v>
      </c>
      <c r="G24" s="5" t="s">
        <v>236</v>
      </c>
      <c r="H24" s="6">
        <v>1</v>
      </c>
      <c r="I24" s="5" t="s">
        <v>195</v>
      </c>
      <c r="J24" s="8">
        <v>500000</v>
      </c>
      <c r="K24" s="4">
        <v>20</v>
      </c>
      <c r="L24" s="5" t="s">
        <v>239</v>
      </c>
      <c r="M24" s="4" t="s">
        <v>217</v>
      </c>
      <c r="N24" s="4">
        <f>IFERROR(IF(OR(MasterData_Taisaku[[#This Row],[シナリオ名称]]="",MasterData_Taisaku[[#This Row],[グループ番号]]=""),"",IF(AND(LEFT(MasterData_Taisaku[[#This Row],[シナリオ名称]],2)=MasterData_Taisaku[[#This Row],[区分1]],MasterData_Taisaku[[#This Row],[対策時の健全度]]&lt;&gt;"TBM",MasterData_Taisaku[[#This Row],[現在の健全度]]&lt;&gt;0,MasterData_Taisaku[[#This Row],[対策時の健全度]]&gt;=MasterData_Taisaku[[#This Row],[現在の健全度]]),MasterData_Taisaku[[#This Row],[対策初年度]],IF(AND(LEFT(MasterData_Taisaku[[#This Row],[シナリオ名称]],2)=MasterData_Taisaku[[#This Row],[区分1]],MasterData_Taisaku[[#This Row],[対策時の健全度]]=4,MasterData_Taisaku[[#This Row],[S-4]]&lt;&gt;"",MasterData_Taisaku[[#This Row],[S-4]]&gt;=MasterData_Taisaku[[#This Row],[対策初年度]]),MasterData_Taisaku[[#This Row],[S-4]],IF(AND(LEFT(MasterData_Taisaku[[#This Row],[シナリオ名称]],2)=MasterData_Taisaku[[#This Row],[区分1]],MasterData_Taisaku[[#This Row],[対策時の健全度]]=4,MasterData_Taisaku[[#This Row],[S-4]]&lt;&gt;"",MasterData_Taisaku[[#This Row],[S-4]]&lt;MasterData_Taisaku[[#This Row],[対策初年度]]),MasterData_Taisaku[[#This Row],[対策初年度]],IF(AND(LEFT(MasterData_Taisaku[[#This Row],[シナリオ名称]],2)=MasterData_Taisaku[[#This Row],[区分1]],MasterData_Taisaku[[#This Row],[対策時の健全度]]=3,MasterData_Taisaku[[#This Row],[S-3]]&lt;&gt;"",MasterData_Taisaku[[#This Row],[S-3]]&gt;=MasterData_Taisaku[[#This Row],[対策初年度]]),MasterData_Taisaku[[#This Row],[S-3]],IF(AND(LEFT(MasterData_Taisaku[[#This Row],[シナリオ名称]],2)=MasterData_Taisaku[[#This Row],[区分1]],MasterData_Taisaku[[#This Row],[対策時の健全度]]=3,MasterData_Taisaku[[#This Row],[S-3]]&lt;&gt;"",MasterData_Taisaku[[#This Row],[S-3]]&lt;MasterData_Taisaku[[#This Row],[対策初年度]]),MasterData_Taisaku[[#This Row],[対策初年度]],IF(AND(LEFT(MasterData_Taisaku[[#This Row],[シナリオ名称]],2)=MasterData_Taisaku[[#This Row],[区分1]],MasterData_Taisaku[[#This Row],[対策時の健全度]]=2,MasterData_Taisaku[[#This Row],[S-2]]&lt;&gt;"",MasterData_Taisaku[[#This Row],[S-2]]&gt;=MasterData_Taisaku[[#This Row],[対策初年度]]),MasterData_Taisaku[[#This Row],[S-2]],IF(AND(LEFT(MasterData_Taisaku[[#This Row],[シナリオ名称]],2)=MasterData_Taisaku[[#This Row],[区分1]],MasterData_Taisaku[[#This Row],[対策時の健全度]]=2,MasterData_Taisaku[[#This Row],[S-2]]&lt;&gt;"",MasterData_Taisaku[[#This Row],[S-2]]&lt;MasterData_Taisaku[[#This Row],[対策初年度]]),MasterData_Taisaku[[#This Row],[対策初年度]],IF(AND(LEFT(MasterData_Taisaku[[#This Row],[シナリオ名称]],2)=MasterData_Taisaku[[#This Row],[区分1]],MasterData_Taisaku[[#This Row],[対策時の健全度]]=1,MasterData_Taisaku[[#This Row],[S-1]]&lt;&gt;"",MasterData_Taisaku[[#This Row],[S-1]]&gt;=MasterData_Taisaku[[#This Row],[対策初年度]]),MasterData_Taisaku[[#This Row],[S-1]],IF(AND(LEFT(MasterData_Taisaku[[#This Row],[シナリオ名称]],2)=MasterData_Taisaku[[#This Row],[区分1]],MasterData_Taisaku[[#This Row],[対策時の健全度]]=1,MasterData_Taisaku[[#This Row],[S-1]]&lt;&gt;"",MasterData_Taisaku[[#This Row],[S-1]]&lt;MasterData_Taisaku[[#This Row],[対策初年度]]),MasterData_Taisaku[[#This Row],[対策初年度]],IF(AND(LEFT(MasterData_Taisaku[[#This Row],[シナリオ名称]],2)=MasterData_Taisaku[[#This Row],[区分2]],MasterData_Taisaku[[#This Row],[現在の健全度]]&lt;&gt;0,MasterData_Taisaku[[#This Row],[現在の健全度]]&lt;=3),MasterData_Taisaku[[#This Row],[対策初年度]],IF(MasterData_Taisaku[[#This Row],[供用開始年度]]+MasterData_Taisaku[[#This Row],[耐用年数(本体)]]&lt;=MasterData_Taisaku[[#This Row],[対策初年度]],MasterData_Taisaku[[#This Row],[対策初年度]],IF(MasterData_Taisaku[[#This Row],[供用開始年度]]+MasterData_Taisaku[[#This Row],[耐用年数(本体)]]&gt;MasterData_Taisaku[[#This Row],[対策初年度]],MasterData_Taisaku[[#This Row],[供用開始年度]]+MasterData_Taisaku[[#This Row],[耐用年数(本体)]]))))))))))))),MasterData_Taisaku[[#This Row],[対策初年度]])</f>
        <v>2027</v>
      </c>
      <c r="O24" s="4">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2047</v>
      </c>
      <c r="P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Q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R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S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T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U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V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W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X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Y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Z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A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B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C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D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E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F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G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H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I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J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K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L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M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N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O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P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Q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R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S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T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U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V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W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X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Y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Z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A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B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C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D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E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F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G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H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I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J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K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L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M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N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O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P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Q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R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S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T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U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V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W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X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Y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Z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A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B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C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D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E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F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G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H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I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J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K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L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M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N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O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P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Q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R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S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T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U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V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W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X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Y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Z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A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B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C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D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E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F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G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H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I24"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J24" s="10">
        <f>IFERROR(IF(OR(MasterData_Taisaku[[#This Row],[シナリオ名称]]="",MasterData_Taisaku[[#This Row],[グループ番号]]="",MasterData_Taisaku[[#This Row],[1回目]]=""),"",MAX(MasterData_Taisaku[[#This Row],[1回目]:[100回目]])),"")</f>
        <v>2047</v>
      </c>
      <c r="DK24" s="3" cm="1">
        <f t="array" ref="DK24">IFERROR(IF(OR(MasterData_Taisaku[[#This Row],[シナリオ名称]]="",MasterData_Taisaku[[#This Row],[グループ番号]]=""),"",MasterData_Common[検討期間]),"")</f>
        <v>40</v>
      </c>
      <c r="DL24" s="3" cm="1">
        <f t="array" ref="DL24">IFERROR(IF(OR(MasterData_Taisaku[[#This Row],[シナリオ名称]]="",MasterData_Taisaku[[#This Row],[グループ番号]]=""),"",MasterData_Common[機能診断年度]),"")</f>
        <v>2024</v>
      </c>
      <c r="DM24" s="3" cm="1">
        <f t="array" ref="DM24">IFERROR(IF(OR(MasterData_Taisaku[[#This Row],[シナリオ名称]]="",MasterData_Taisaku[[#This Row],[グループ番号]]=""),"",MasterData_Common[検討開始年度]),"")</f>
        <v>2025</v>
      </c>
      <c r="DN24" s="3" cm="1">
        <f t="array" ref="DN24">IFERROR(IF(OR(MasterData_Taisaku[[#This Row],[シナリオ名称]]="",MasterData_Taisaku[[#This Row],[グループ番号]]=""),"",MasterData_Common[対策初年度]),"")</f>
        <v>2027</v>
      </c>
      <c r="DO24" s="3" t="str" cm="1">
        <f t="array" ref="DO24">IFERROR(IF(OR(MasterData_Taisaku[[#This Row],[シナリオ名称]]="",MasterData_Taisaku[[#This Row],[グループ番号]]=""),"",MasterData_Common[区分1]),"")</f>
        <v>土木</v>
      </c>
      <c r="DP24" s="3" t="str" cm="1">
        <f t="array" ref="DP24">IFERROR(IF(OR(MasterData_Taisaku[[#This Row],[シナリオ名称]]="",MasterData_Taisaku[[#This Row],[グループ番号]]=""),"",MasterData_Common[区分2]),"")</f>
        <v>機械</v>
      </c>
      <c r="DQ24" s="3" cm="1">
        <f t="array" ref="DQ24">IFERROR(IF(OR(MasterData_Taisaku[[#This Row],[シナリオ名称]]="",MasterData_Taisaku[[#This Row],[グループ番号]]=""),"",MasterData_Common[検討終了年度]),"")</f>
        <v>2064</v>
      </c>
      <c r="DR24" s="3" cm="1">
        <f t="array" ref="DR24">IFERROR(IF(OR(MasterData_Taisaku[[#This Row],[シナリオ名称]]="",MasterData_Taisaku[[#This Row],[グループ番号]]=""),"",MasterData_Common[割引率]),"")</f>
        <v>0.04</v>
      </c>
      <c r="DS24" s="3" t="str">
        <f>IFERROR(IF(OR(MasterData_Taisaku[[#This Row],[シナリオ名称]]="",MasterData_Taisaku[[#This Row],[グループ番号]]=""),"",IF(LEFT(MasterData_Taisaku[[#This Row],[シナリオ名称]],2)=MasterData_Taisaku[[#This Row],[区分1]],VLOOKUP(MasterData_Taisaku[[#This Row],[グループ番号]],MasterData_Doboku[[グループ番号]:[区分]],COLUMN(MasterData_Doboku[[#Headers],[区分]])-COLUMN(MasterData_Doboku[[#Headers],[グループ番号]])+1,0),IF(LEFT(MasterData_Taisaku[[#This Row],[シナリオ名称]],2)=MasterData_Taisaku[[#This Row],[区分2]],VLOOKUP(MasterData_Taisaku[[#This Row],[グループ番号]],MasterData_Setsubi[[グループ番号]:[区分]],COLUMN(MasterData_Setsubi[[#Headers],[区分]])-COLUMN(MasterData_Setsubi[[#Headers],[グループ番号]])+1,0),""))),"")</f>
        <v>ゲート</v>
      </c>
      <c r="DT24" s="3">
        <f>IFERROR(IF(OR(MasterData_Taisaku[[#This Row],[シナリオ名称]]="",MasterData_Taisaku[[#This Row],[グループ番号]]=""),"",IF(LEFT(MasterData_Taisaku[[#This Row],[シナリオ名称]],2)=MasterData_Taisaku[[#This Row],[区分1]],VLOOKUP(MasterData_Taisaku[[#This Row],[グループ番号]],MasterData_Doboku[[グループ番号]:[現在の健全度]],COLUMN(MasterData_Doboku[[#Headers],[現在の健全度]])-COLUMN(MasterData_Doboku[[#Headers],[グループ番号]])+1,0),IF(LEFT(MasterData_Taisaku[[#This Row],[シナリオ名称]],2)=MasterData_Taisaku[[#This Row],[区分2]],VLOOKUP(MasterData_Taisaku[[#This Row],[グループ番号]],MasterData_Setsubi[[グループ番号]:[現在の健全度]],COLUMN(MasterData_Setsubi[[#Headers],[現在の健全度]])-COLUMN(MasterData_Setsubi[[#Headers],[グループ番号]])+1,0),""))),"")</f>
        <v>3</v>
      </c>
      <c r="DU24"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Row],[グループ番号]],MasterData_Doboku[[グループ番号]:[耐用年数]],COLUMN(MasterData_Doboku[[#Headers],[供用開始年度]])-COLUMN(MasterData_Doboku[[#Headers],[グループ番号]])+1,0),IF(LEFT(MasterData_Taisaku[[#This Row],[シナリオ名称]],2)=MasterData_Taisaku[[#This Row],[区分2]],VLOOKUP(MasterData_Taisaku[[#This Row],[グループ番号]],MasterData_Setsubi[[グループ番号]:[耐用年数]],COLUMN(MasterData_Setsubi[[#Headers],[供用開始年度(交換年度)]])-COLUMN(MasterData_Setsubi[[#Headers],[グループ番号]])+1,0),""))),"")</f>
        <v>1993</v>
      </c>
      <c r="DV24"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Row],[グループ番号]],MasterData_Doboku[[グループ番号]:[耐用年数]],COLUMN(MasterData_Doboku[[#Headers],[耐用年数]])-COLUMN(MasterData_Doboku[[#Headers],[グループ番号]])+1,0),IF(LEFT(MasterData_Taisaku[[#This Row],[シナリオ名称]],2)=MasterData_Taisaku[[#This Row],[区分2]],VLOOKUP(MasterData_Taisaku[[#This Row],[グループ番号]],MasterData_Setsubi[[グループ番号]:[耐用年数]],COLUMN(MasterData_Setsubi[[#Headers],[耐用年数]])-COLUMN(MasterData_Setsubi[[#Headers],[グループ番号]])+1,0),""))),"")</f>
        <v>40</v>
      </c>
      <c r="DW24" s="10" t="str">
        <f>IFERROR(IF(OR(MasterData_Taisaku[[#This Row],[シナリオ名称]]="",MasterData_Taisaku[[#This Row],[グループ番号]]=""),"",IF(VLOOKUP(MasterData_Taisaku[[#This Row],[グループ番号]],MasterData_Rekka[[グループ番号]:[S-1]],COLUMN(MasterData_Rekka[[#Headers],[S-4]])-COLUMN(MasterData_Rekka[[#Headers],[グループ番号]])+1,0)="","",VLOOKUP(MasterData_Taisaku[[#This Row],[グループ番号]],MasterData_Rekka[[グループ番号]:[S-1]],COLUMN(MasterData_Rekka[[#Headers],[S-4]])-COLUMN(MasterData_Rekka[[#Headers],[グループ番号]])+1,0))),"")</f>
        <v/>
      </c>
      <c r="DX24" s="10" t="str">
        <f>IFERROR(IF(OR(MasterData_Taisaku[[#This Row],[シナリオ名称]]="",MasterData_Taisaku[[#This Row],[グループ番号]]=""),"",IF(VLOOKUP(MasterData_Taisaku[[#This Row],[グループ番号]],MasterData_Rekka[[グループ番号]:[S-1]],COLUMN(MasterData_Rekka[[#Headers],[S-3]])-COLUMN(MasterData_Rekka[[#Headers],[グループ番号]])+1,0)="","",VLOOKUP(MasterData_Taisaku[[#This Row],[グループ番号]],MasterData_Rekka[[グループ番号]:[S-1]],COLUMN(MasterData_Rekka[[#Headers],[S-3]])-COLUMN(MasterData_Rekka[[#Headers],[グループ番号]])+1,0))),"")</f>
        <v/>
      </c>
      <c r="DY24" s="10" t="str">
        <f>IFERROR(IF(OR(MasterData_Taisaku[[#This Row],[シナリオ名称]]="",MasterData_Taisaku[[#This Row],[グループ番号]]=""),"",IF(VLOOKUP(MasterData_Taisaku[[#This Row],[グループ番号]],MasterData_Rekka[[グループ番号]:[S-1]],COLUMN(MasterData_Rekka[[#Headers],[S-2]])-COLUMN(MasterData_Rekka[[#Headers],[グループ番号]])+1,0)="","",VLOOKUP(MasterData_Taisaku[[#This Row],[グループ番号]],MasterData_Rekka[[グループ番号]:[S-1]],COLUMN(MasterData_Rekka[[#Headers],[S-2]])-COLUMN(MasterData_Rekka[[#Headers],[グループ番号]])+1,0))),"")</f>
        <v/>
      </c>
      <c r="DZ24" s="10" t="str">
        <f>IFERROR(IF(OR(MasterData_Taisaku[[#This Row],[シナリオ名称]]="",MasterData_Taisaku[[#This Row],[グループ番号]]=""),"",IF(VLOOKUP(MasterData_Taisaku[[#This Row],[グループ番号]],MasterData_Rekka[[グループ番号]:[S-1]],COLUMN(MasterData_Rekka[[#Headers],[S-1]])-COLUMN(MasterData_Rekka[[#Headers],[グループ番号]])+1,0)="","",VLOOKUP(MasterData_Taisaku[[#This Row],[グループ番号]],MasterData_Rekka[[グループ番号]:[S-1]],COLUMN(MasterData_Rekka[[#Headers],[S-1]])-COLUMN(MasterData_Rekka[[#Headers],[グループ番号]])+1,0))),"")</f>
        <v/>
      </c>
    </row>
    <row r="25" spans="1:130" ht="14.25" customHeight="1">
      <c r="A25" s="22">
        <f t="shared" si="0"/>
        <v>24</v>
      </c>
      <c r="B25" s="7" t="s">
        <v>227</v>
      </c>
      <c r="C25" s="5" t="s">
        <v>203</v>
      </c>
      <c r="D25" s="4" t="s">
        <v>229</v>
      </c>
      <c r="E25" s="5" t="s">
        <v>237</v>
      </c>
      <c r="F25" s="5" t="s">
        <v>224</v>
      </c>
      <c r="G25" s="5" t="s">
        <v>238</v>
      </c>
      <c r="H25" s="6">
        <v>1</v>
      </c>
      <c r="I25" s="5" t="s">
        <v>195</v>
      </c>
      <c r="J25" s="8">
        <v>3500000</v>
      </c>
      <c r="K25" s="4">
        <v>15</v>
      </c>
      <c r="L25" s="5" t="s">
        <v>239</v>
      </c>
      <c r="M25" s="4" t="s">
        <v>217</v>
      </c>
      <c r="N25" s="4">
        <f>IFERROR(IF(OR(MasterData_Taisaku[[#This Row],[シナリオ名称]]="",MasterData_Taisaku[[#This Row],[グループ番号]]=""),"",IF(AND(LEFT(MasterData_Taisaku[[#This Row],[シナリオ名称]],2)=MasterData_Taisaku[[#This Row],[区分1]],MasterData_Taisaku[[#This Row],[対策時の健全度]]&lt;&gt;"TBM",MasterData_Taisaku[[#This Row],[現在の健全度]]&lt;&gt;0,MasterData_Taisaku[[#This Row],[対策時の健全度]]&gt;=MasterData_Taisaku[[#This Row],[現在の健全度]]),MasterData_Taisaku[[#This Row],[対策初年度]],IF(AND(LEFT(MasterData_Taisaku[[#This Row],[シナリオ名称]],2)=MasterData_Taisaku[[#This Row],[区分1]],MasterData_Taisaku[[#This Row],[対策時の健全度]]=4,MasterData_Taisaku[[#This Row],[S-4]]&lt;&gt;"",MasterData_Taisaku[[#This Row],[S-4]]&gt;=MasterData_Taisaku[[#This Row],[対策初年度]]),MasterData_Taisaku[[#This Row],[S-4]],IF(AND(LEFT(MasterData_Taisaku[[#This Row],[シナリオ名称]],2)=MasterData_Taisaku[[#This Row],[区分1]],MasterData_Taisaku[[#This Row],[対策時の健全度]]=4,MasterData_Taisaku[[#This Row],[S-4]]&lt;&gt;"",MasterData_Taisaku[[#This Row],[S-4]]&lt;MasterData_Taisaku[[#This Row],[対策初年度]]),MasterData_Taisaku[[#This Row],[対策初年度]],IF(AND(LEFT(MasterData_Taisaku[[#This Row],[シナリオ名称]],2)=MasterData_Taisaku[[#This Row],[区分1]],MasterData_Taisaku[[#This Row],[対策時の健全度]]=3,MasterData_Taisaku[[#This Row],[S-3]]&lt;&gt;"",MasterData_Taisaku[[#This Row],[S-3]]&gt;=MasterData_Taisaku[[#This Row],[対策初年度]]),MasterData_Taisaku[[#This Row],[S-3]],IF(AND(LEFT(MasterData_Taisaku[[#This Row],[シナリオ名称]],2)=MasterData_Taisaku[[#This Row],[区分1]],MasterData_Taisaku[[#This Row],[対策時の健全度]]=3,MasterData_Taisaku[[#This Row],[S-3]]&lt;&gt;"",MasterData_Taisaku[[#This Row],[S-3]]&lt;MasterData_Taisaku[[#This Row],[対策初年度]]),MasterData_Taisaku[[#This Row],[対策初年度]],IF(AND(LEFT(MasterData_Taisaku[[#This Row],[シナリオ名称]],2)=MasterData_Taisaku[[#This Row],[区分1]],MasterData_Taisaku[[#This Row],[対策時の健全度]]=2,MasterData_Taisaku[[#This Row],[S-2]]&lt;&gt;"",MasterData_Taisaku[[#This Row],[S-2]]&gt;=MasterData_Taisaku[[#This Row],[対策初年度]]),MasterData_Taisaku[[#This Row],[S-2]],IF(AND(LEFT(MasterData_Taisaku[[#This Row],[シナリオ名称]],2)=MasterData_Taisaku[[#This Row],[区分1]],MasterData_Taisaku[[#This Row],[対策時の健全度]]=2,MasterData_Taisaku[[#This Row],[S-2]]&lt;&gt;"",MasterData_Taisaku[[#This Row],[S-2]]&lt;MasterData_Taisaku[[#This Row],[対策初年度]]),MasterData_Taisaku[[#This Row],[対策初年度]],IF(AND(LEFT(MasterData_Taisaku[[#This Row],[シナリオ名称]],2)=MasterData_Taisaku[[#This Row],[区分1]],MasterData_Taisaku[[#This Row],[対策時の健全度]]=1,MasterData_Taisaku[[#This Row],[S-1]]&lt;&gt;"",MasterData_Taisaku[[#This Row],[S-1]]&gt;=MasterData_Taisaku[[#This Row],[対策初年度]]),MasterData_Taisaku[[#This Row],[S-1]],IF(AND(LEFT(MasterData_Taisaku[[#This Row],[シナリオ名称]],2)=MasterData_Taisaku[[#This Row],[区分1]],MasterData_Taisaku[[#This Row],[対策時の健全度]]=1,MasterData_Taisaku[[#This Row],[S-1]]&lt;&gt;"",MasterData_Taisaku[[#This Row],[S-1]]&lt;MasterData_Taisaku[[#This Row],[対策初年度]]),MasterData_Taisaku[[#This Row],[対策初年度]],IF(AND(LEFT(MasterData_Taisaku[[#This Row],[シナリオ名称]],2)=MasterData_Taisaku[[#This Row],[区分2]],MasterData_Taisaku[[#This Row],[現在の健全度]]&lt;&gt;0,MasterData_Taisaku[[#This Row],[現在の健全度]]&lt;=3),MasterData_Taisaku[[#This Row],[対策初年度]],IF(MasterData_Taisaku[[#This Row],[供用開始年度]]+MasterData_Taisaku[[#This Row],[耐用年数(本体)]]&lt;=MasterData_Taisaku[[#This Row],[対策初年度]],MasterData_Taisaku[[#This Row],[対策初年度]],IF(MasterData_Taisaku[[#This Row],[供用開始年度]]+MasterData_Taisaku[[#This Row],[耐用年数(本体)]]&gt;MasterData_Taisaku[[#This Row],[対策初年度]],MasterData_Taisaku[[#This Row],[供用開始年度]]+MasterData_Taisaku[[#This Row],[耐用年数(本体)]]))))))))))))),MasterData_Taisaku[[#This Row],[対策初年度]])</f>
        <v>2027</v>
      </c>
      <c r="O25" s="4">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2042</v>
      </c>
      <c r="P25" s="4">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2057</v>
      </c>
      <c r="Q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R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S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T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U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V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W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X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Y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Z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A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B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C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D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E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F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G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H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I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J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K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L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M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N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O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P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Q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R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S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T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U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V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W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X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Y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Z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A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B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C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D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E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F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G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H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I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J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K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L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M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N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O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P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Q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R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S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T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U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V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W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X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Y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Z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A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B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C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D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E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F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G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H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I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J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K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L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M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N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O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P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Q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R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S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T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U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V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W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X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Y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Z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A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B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C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D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E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F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G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H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I25"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J25" s="10">
        <f>IFERROR(IF(OR(MasterData_Taisaku[[#This Row],[シナリオ名称]]="",MasterData_Taisaku[[#This Row],[グループ番号]]="",MasterData_Taisaku[[#This Row],[1回目]]=""),"",MAX(MasterData_Taisaku[[#This Row],[1回目]:[100回目]])),"")</f>
        <v>2057</v>
      </c>
      <c r="DK25" s="3" cm="1">
        <f t="array" ref="DK25">IFERROR(IF(OR(MasterData_Taisaku[[#This Row],[シナリオ名称]]="",MasterData_Taisaku[[#This Row],[グループ番号]]=""),"",MasterData_Common[検討期間]),"")</f>
        <v>40</v>
      </c>
      <c r="DL25" s="3" cm="1">
        <f t="array" ref="DL25">IFERROR(IF(OR(MasterData_Taisaku[[#This Row],[シナリオ名称]]="",MasterData_Taisaku[[#This Row],[グループ番号]]=""),"",MasterData_Common[機能診断年度]),"")</f>
        <v>2024</v>
      </c>
      <c r="DM25" s="3" cm="1">
        <f t="array" ref="DM25">IFERROR(IF(OR(MasterData_Taisaku[[#This Row],[シナリオ名称]]="",MasterData_Taisaku[[#This Row],[グループ番号]]=""),"",MasterData_Common[検討開始年度]),"")</f>
        <v>2025</v>
      </c>
      <c r="DN25" s="3" cm="1">
        <f t="array" ref="DN25">IFERROR(IF(OR(MasterData_Taisaku[[#This Row],[シナリオ名称]]="",MasterData_Taisaku[[#This Row],[グループ番号]]=""),"",MasterData_Common[対策初年度]),"")</f>
        <v>2027</v>
      </c>
      <c r="DO25" s="3" t="str" cm="1">
        <f t="array" ref="DO25">IFERROR(IF(OR(MasterData_Taisaku[[#This Row],[シナリオ名称]]="",MasterData_Taisaku[[#This Row],[グループ番号]]=""),"",MasterData_Common[区分1]),"")</f>
        <v>土木</v>
      </c>
      <c r="DP25" s="3" t="str" cm="1">
        <f t="array" ref="DP25">IFERROR(IF(OR(MasterData_Taisaku[[#This Row],[シナリオ名称]]="",MasterData_Taisaku[[#This Row],[グループ番号]]=""),"",MasterData_Common[区分2]),"")</f>
        <v>機械</v>
      </c>
      <c r="DQ25" s="3" cm="1">
        <f t="array" ref="DQ25">IFERROR(IF(OR(MasterData_Taisaku[[#This Row],[シナリオ名称]]="",MasterData_Taisaku[[#This Row],[グループ番号]]=""),"",MasterData_Common[検討終了年度]),"")</f>
        <v>2064</v>
      </c>
      <c r="DR25" s="3" cm="1">
        <f t="array" ref="DR25">IFERROR(IF(OR(MasterData_Taisaku[[#This Row],[シナリオ名称]]="",MasterData_Taisaku[[#This Row],[グループ番号]]=""),"",MasterData_Common[割引率]),"")</f>
        <v>0.04</v>
      </c>
      <c r="DS25" s="3" t="str">
        <f>IFERROR(IF(OR(MasterData_Taisaku[[#This Row],[シナリオ名称]]="",MasterData_Taisaku[[#This Row],[グループ番号]]=""),"",IF(LEFT(MasterData_Taisaku[[#This Row],[シナリオ名称]],2)=MasterData_Taisaku[[#This Row],[区分1]],VLOOKUP(MasterData_Taisaku[[#This Row],[グループ番号]],MasterData_Doboku[[グループ番号]:[区分]],COLUMN(MasterData_Doboku[[#Headers],[区分]])-COLUMN(MasterData_Doboku[[#Headers],[グループ番号]])+1,0),IF(LEFT(MasterData_Taisaku[[#This Row],[シナリオ名称]],2)=MasterData_Taisaku[[#This Row],[区分2]],VLOOKUP(MasterData_Taisaku[[#This Row],[グループ番号]],MasterData_Setsubi[[グループ番号]:[区分]],COLUMN(MasterData_Setsubi[[#Headers],[区分]])-COLUMN(MasterData_Setsubi[[#Headers],[グループ番号]])+1,0),""))),"")</f>
        <v>ゲート</v>
      </c>
      <c r="DT25" s="3">
        <f>IFERROR(IF(OR(MasterData_Taisaku[[#This Row],[シナリオ名称]]="",MasterData_Taisaku[[#This Row],[グループ番号]]=""),"",IF(LEFT(MasterData_Taisaku[[#This Row],[シナリオ名称]],2)=MasterData_Taisaku[[#This Row],[区分1]],VLOOKUP(MasterData_Taisaku[[#This Row],[グループ番号]],MasterData_Doboku[[グループ番号]:[現在の健全度]],COLUMN(MasterData_Doboku[[#Headers],[現在の健全度]])-COLUMN(MasterData_Doboku[[#Headers],[グループ番号]])+1,0),IF(LEFT(MasterData_Taisaku[[#This Row],[シナリオ名称]],2)=MasterData_Taisaku[[#This Row],[区分2]],VLOOKUP(MasterData_Taisaku[[#This Row],[グループ番号]],MasterData_Setsubi[[グループ番号]:[現在の健全度]],COLUMN(MasterData_Setsubi[[#Headers],[現在の健全度]])-COLUMN(MasterData_Setsubi[[#Headers],[グループ番号]])+1,0),""))),"")</f>
        <v>3</v>
      </c>
      <c r="DU25"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Row],[グループ番号]],MasterData_Doboku[[グループ番号]:[耐用年数]],COLUMN(MasterData_Doboku[[#Headers],[供用開始年度]])-COLUMN(MasterData_Doboku[[#Headers],[グループ番号]])+1,0),IF(LEFT(MasterData_Taisaku[[#This Row],[シナリオ名称]],2)=MasterData_Taisaku[[#This Row],[区分2]],VLOOKUP(MasterData_Taisaku[[#This Row],[グループ番号]],MasterData_Setsubi[[グループ番号]:[耐用年数]],COLUMN(MasterData_Setsubi[[#Headers],[供用開始年度(交換年度)]])-COLUMN(MasterData_Setsubi[[#Headers],[グループ番号]])+1,0),""))),"")</f>
        <v>2009</v>
      </c>
      <c r="DV25"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Row],[グループ番号]],MasterData_Doboku[[グループ番号]:[耐用年数]],COLUMN(MasterData_Doboku[[#Headers],[耐用年数]])-COLUMN(MasterData_Doboku[[#Headers],[グループ番号]])+1,0),IF(LEFT(MasterData_Taisaku[[#This Row],[シナリオ名称]],2)=MasterData_Taisaku[[#This Row],[区分2]],VLOOKUP(MasterData_Taisaku[[#This Row],[グループ番号]],MasterData_Setsubi[[グループ番号]:[耐用年数]],COLUMN(MasterData_Setsubi[[#Headers],[耐用年数]])-COLUMN(MasterData_Setsubi[[#Headers],[グループ番号]])+1,0),""))),"")</f>
        <v>15</v>
      </c>
      <c r="DW25" s="10" t="str">
        <f>IFERROR(IF(OR(MasterData_Taisaku[[#This Row],[シナリオ名称]]="",MasterData_Taisaku[[#This Row],[グループ番号]]=""),"",IF(VLOOKUP(MasterData_Taisaku[[#This Row],[グループ番号]],MasterData_Rekka[[グループ番号]:[S-1]],COLUMN(MasterData_Rekka[[#Headers],[S-4]])-COLUMN(MasterData_Rekka[[#Headers],[グループ番号]])+1,0)="","",VLOOKUP(MasterData_Taisaku[[#This Row],[グループ番号]],MasterData_Rekka[[グループ番号]:[S-1]],COLUMN(MasterData_Rekka[[#Headers],[S-4]])-COLUMN(MasterData_Rekka[[#Headers],[グループ番号]])+1,0))),"")</f>
        <v/>
      </c>
      <c r="DX25" s="10" t="str">
        <f>IFERROR(IF(OR(MasterData_Taisaku[[#This Row],[シナリオ名称]]="",MasterData_Taisaku[[#This Row],[グループ番号]]=""),"",IF(VLOOKUP(MasterData_Taisaku[[#This Row],[グループ番号]],MasterData_Rekka[[グループ番号]:[S-1]],COLUMN(MasterData_Rekka[[#Headers],[S-3]])-COLUMN(MasterData_Rekka[[#Headers],[グループ番号]])+1,0)="","",VLOOKUP(MasterData_Taisaku[[#This Row],[グループ番号]],MasterData_Rekka[[グループ番号]:[S-1]],COLUMN(MasterData_Rekka[[#Headers],[S-3]])-COLUMN(MasterData_Rekka[[#Headers],[グループ番号]])+1,0))),"")</f>
        <v/>
      </c>
      <c r="DY25" s="10" t="str">
        <f>IFERROR(IF(OR(MasterData_Taisaku[[#This Row],[シナリオ名称]]="",MasterData_Taisaku[[#This Row],[グループ番号]]=""),"",IF(VLOOKUP(MasterData_Taisaku[[#This Row],[グループ番号]],MasterData_Rekka[[グループ番号]:[S-1]],COLUMN(MasterData_Rekka[[#Headers],[S-2]])-COLUMN(MasterData_Rekka[[#Headers],[グループ番号]])+1,0)="","",VLOOKUP(MasterData_Taisaku[[#This Row],[グループ番号]],MasterData_Rekka[[グループ番号]:[S-1]],COLUMN(MasterData_Rekka[[#Headers],[S-2]])-COLUMN(MasterData_Rekka[[#Headers],[グループ番号]])+1,0))),"")</f>
        <v/>
      </c>
      <c r="DZ25" s="10" t="str">
        <f>IFERROR(IF(OR(MasterData_Taisaku[[#This Row],[シナリオ名称]]="",MasterData_Taisaku[[#This Row],[グループ番号]]=""),"",IF(VLOOKUP(MasterData_Taisaku[[#This Row],[グループ番号]],MasterData_Rekka[[グループ番号]:[S-1]],COLUMN(MasterData_Rekka[[#Headers],[S-1]])-COLUMN(MasterData_Rekka[[#Headers],[グループ番号]])+1,0)="","",VLOOKUP(MasterData_Taisaku[[#This Row],[グループ番号]],MasterData_Rekka[[グループ番号]:[S-1]],COLUMN(MasterData_Rekka[[#Headers],[S-1]])-COLUMN(MasterData_Rekka[[#Headers],[グループ番号]])+1,0))),"")</f>
        <v/>
      </c>
    </row>
    <row r="26" spans="1:130" ht="14.25" customHeight="1">
      <c r="A26" s="22">
        <f t="shared" si="0"/>
        <v>25</v>
      </c>
      <c r="B26" s="7" t="s">
        <v>228</v>
      </c>
      <c r="C26" s="5" t="s">
        <v>191</v>
      </c>
      <c r="D26" s="4" t="s">
        <v>229</v>
      </c>
      <c r="E26" s="5" t="s">
        <v>240</v>
      </c>
      <c r="F26" s="5" t="s">
        <v>224</v>
      </c>
      <c r="G26" s="5" t="s">
        <v>238</v>
      </c>
      <c r="H26" s="6">
        <v>1</v>
      </c>
      <c r="I26" s="5" t="s">
        <v>195</v>
      </c>
      <c r="J26" s="8">
        <v>2500000</v>
      </c>
      <c r="K26" s="4">
        <v>40</v>
      </c>
      <c r="L26" s="5" t="s">
        <v>239</v>
      </c>
      <c r="M26" s="4" t="s">
        <v>217</v>
      </c>
      <c r="N26" s="4">
        <f>IFERROR(IF(OR(MasterData_Taisaku[[#This Row],[シナリオ名称]]="",MasterData_Taisaku[[#This Row],[グループ番号]]=""),"",IF(AND(LEFT(MasterData_Taisaku[[#This Row],[シナリオ名称]],2)=MasterData_Taisaku[[#This Row],[区分1]],MasterData_Taisaku[[#This Row],[対策時の健全度]]&lt;&gt;"TBM",MasterData_Taisaku[[#This Row],[現在の健全度]]&lt;&gt;0,MasterData_Taisaku[[#This Row],[対策時の健全度]]&gt;=MasterData_Taisaku[[#This Row],[現在の健全度]]),MasterData_Taisaku[[#This Row],[対策初年度]],IF(AND(LEFT(MasterData_Taisaku[[#This Row],[シナリオ名称]],2)=MasterData_Taisaku[[#This Row],[区分1]],MasterData_Taisaku[[#This Row],[対策時の健全度]]=4,MasterData_Taisaku[[#This Row],[S-4]]&lt;&gt;"",MasterData_Taisaku[[#This Row],[S-4]]&gt;=MasterData_Taisaku[[#This Row],[対策初年度]]),MasterData_Taisaku[[#This Row],[S-4]],IF(AND(LEFT(MasterData_Taisaku[[#This Row],[シナリオ名称]],2)=MasterData_Taisaku[[#This Row],[区分1]],MasterData_Taisaku[[#This Row],[対策時の健全度]]=4,MasterData_Taisaku[[#This Row],[S-4]]&lt;&gt;"",MasterData_Taisaku[[#This Row],[S-4]]&lt;MasterData_Taisaku[[#This Row],[対策初年度]]),MasterData_Taisaku[[#This Row],[対策初年度]],IF(AND(LEFT(MasterData_Taisaku[[#This Row],[シナリオ名称]],2)=MasterData_Taisaku[[#This Row],[区分1]],MasterData_Taisaku[[#This Row],[対策時の健全度]]=3,MasterData_Taisaku[[#This Row],[S-3]]&lt;&gt;"",MasterData_Taisaku[[#This Row],[S-3]]&gt;=MasterData_Taisaku[[#This Row],[対策初年度]]),MasterData_Taisaku[[#This Row],[S-3]],IF(AND(LEFT(MasterData_Taisaku[[#This Row],[シナリオ名称]],2)=MasterData_Taisaku[[#This Row],[区分1]],MasterData_Taisaku[[#This Row],[対策時の健全度]]=3,MasterData_Taisaku[[#This Row],[S-3]]&lt;&gt;"",MasterData_Taisaku[[#This Row],[S-3]]&lt;MasterData_Taisaku[[#This Row],[対策初年度]]),MasterData_Taisaku[[#This Row],[対策初年度]],IF(AND(LEFT(MasterData_Taisaku[[#This Row],[シナリオ名称]],2)=MasterData_Taisaku[[#This Row],[区分1]],MasterData_Taisaku[[#This Row],[対策時の健全度]]=2,MasterData_Taisaku[[#This Row],[S-2]]&lt;&gt;"",MasterData_Taisaku[[#This Row],[S-2]]&gt;=MasterData_Taisaku[[#This Row],[対策初年度]]),MasterData_Taisaku[[#This Row],[S-2]],IF(AND(LEFT(MasterData_Taisaku[[#This Row],[シナリオ名称]],2)=MasterData_Taisaku[[#This Row],[区分1]],MasterData_Taisaku[[#This Row],[対策時の健全度]]=2,MasterData_Taisaku[[#This Row],[S-2]]&lt;&gt;"",MasterData_Taisaku[[#This Row],[S-2]]&lt;MasterData_Taisaku[[#This Row],[対策初年度]]),MasterData_Taisaku[[#This Row],[対策初年度]],IF(AND(LEFT(MasterData_Taisaku[[#This Row],[シナリオ名称]],2)=MasterData_Taisaku[[#This Row],[区分1]],MasterData_Taisaku[[#This Row],[対策時の健全度]]=1,MasterData_Taisaku[[#This Row],[S-1]]&lt;&gt;"",MasterData_Taisaku[[#This Row],[S-1]]&gt;=MasterData_Taisaku[[#This Row],[対策初年度]]),MasterData_Taisaku[[#This Row],[S-1]],IF(AND(LEFT(MasterData_Taisaku[[#This Row],[シナリオ名称]],2)=MasterData_Taisaku[[#This Row],[区分1]],MasterData_Taisaku[[#This Row],[対策時の健全度]]=1,MasterData_Taisaku[[#This Row],[S-1]]&lt;&gt;"",MasterData_Taisaku[[#This Row],[S-1]]&lt;MasterData_Taisaku[[#This Row],[対策初年度]]),MasterData_Taisaku[[#This Row],[対策初年度]],IF(AND(LEFT(MasterData_Taisaku[[#This Row],[シナリオ名称]],2)=MasterData_Taisaku[[#This Row],[区分2]],MasterData_Taisaku[[#This Row],[現在の健全度]]&lt;&gt;0,MasterData_Taisaku[[#This Row],[現在の健全度]]&lt;=3),MasterData_Taisaku[[#This Row],[対策初年度]],IF(MasterData_Taisaku[[#This Row],[供用開始年度]]+MasterData_Taisaku[[#This Row],[耐用年数(本体)]]&lt;=MasterData_Taisaku[[#This Row],[対策初年度]],MasterData_Taisaku[[#This Row],[対策初年度]],IF(MasterData_Taisaku[[#This Row],[供用開始年度]]+MasterData_Taisaku[[#This Row],[耐用年数(本体)]]&gt;MasterData_Taisaku[[#This Row],[対策初年度]],MasterData_Taisaku[[#This Row],[供用開始年度]]+MasterData_Taisaku[[#This Row],[耐用年数(本体)]]))))))))))))),MasterData_Taisaku[[#This Row],[対策初年度]])</f>
        <v>2027</v>
      </c>
      <c r="O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P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Q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R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S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T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U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V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W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X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Y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Z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A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B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C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D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E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F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G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H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I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J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K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L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M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N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O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P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Q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R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S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T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U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V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W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X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Y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Z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A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B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C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D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E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F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G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H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I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J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K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L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M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N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O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P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Q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R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S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T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U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V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W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X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Y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Z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A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B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C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D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E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F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G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H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I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J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K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L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M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N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O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P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Q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R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S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T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U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V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W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X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Y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Z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A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B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C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D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E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F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G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H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I26"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J26" s="10">
        <f>IFERROR(IF(OR(MasterData_Taisaku[[#This Row],[シナリオ名称]]="",MasterData_Taisaku[[#This Row],[グループ番号]]="",MasterData_Taisaku[[#This Row],[1回目]]=""),"",MAX(MasterData_Taisaku[[#This Row],[1回目]:[100回目]])),"")</f>
        <v>2027</v>
      </c>
      <c r="DK26" s="3" cm="1">
        <f t="array" ref="DK26">IFERROR(IF(OR(MasterData_Taisaku[[#This Row],[シナリオ名称]]="",MasterData_Taisaku[[#This Row],[グループ番号]]=""),"",MasterData_Common[検討期間]),"")</f>
        <v>40</v>
      </c>
      <c r="DL26" s="3" cm="1">
        <f t="array" ref="DL26">IFERROR(IF(OR(MasterData_Taisaku[[#This Row],[シナリオ名称]]="",MasterData_Taisaku[[#This Row],[グループ番号]]=""),"",MasterData_Common[機能診断年度]),"")</f>
        <v>2024</v>
      </c>
      <c r="DM26" s="3" cm="1">
        <f t="array" ref="DM26">IFERROR(IF(OR(MasterData_Taisaku[[#This Row],[シナリオ名称]]="",MasterData_Taisaku[[#This Row],[グループ番号]]=""),"",MasterData_Common[検討開始年度]),"")</f>
        <v>2025</v>
      </c>
      <c r="DN26" s="3" cm="1">
        <f t="array" ref="DN26">IFERROR(IF(OR(MasterData_Taisaku[[#This Row],[シナリオ名称]]="",MasterData_Taisaku[[#This Row],[グループ番号]]=""),"",MasterData_Common[対策初年度]),"")</f>
        <v>2027</v>
      </c>
      <c r="DO26" s="3" t="str" cm="1">
        <f t="array" ref="DO26">IFERROR(IF(OR(MasterData_Taisaku[[#This Row],[シナリオ名称]]="",MasterData_Taisaku[[#This Row],[グループ番号]]=""),"",MasterData_Common[区分1]),"")</f>
        <v>土木</v>
      </c>
      <c r="DP26" s="3" t="str" cm="1">
        <f t="array" ref="DP26">IFERROR(IF(OR(MasterData_Taisaku[[#This Row],[シナリオ名称]]="",MasterData_Taisaku[[#This Row],[グループ番号]]=""),"",MasterData_Common[区分2]),"")</f>
        <v>機械</v>
      </c>
      <c r="DQ26" s="3" cm="1">
        <f t="array" ref="DQ26">IFERROR(IF(OR(MasterData_Taisaku[[#This Row],[シナリオ名称]]="",MasterData_Taisaku[[#This Row],[グループ番号]]=""),"",MasterData_Common[検討終了年度]),"")</f>
        <v>2064</v>
      </c>
      <c r="DR26" s="3" cm="1">
        <f t="array" ref="DR26">IFERROR(IF(OR(MasterData_Taisaku[[#This Row],[シナリオ名称]]="",MasterData_Taisaku[[#This Row],[グループ番号]]=""),"",MasterData_Common[割引率]),"")</f>
        <v>0.04</v>
      </c>
      <c r="DS26" s="3" t="str">
        <f>IFERROR(IF(OR(MasterData_Taisaku[[#This Row],[シナリオ名称]]="",MasterData_Taisaku[[#This Row],[グループ番号]]=""),"",IF(LEFT(MasterData_Taisaku[[#This Row],[シナリオ名称]],2)=MasterData_Taisaku[[#This Row],[区分1]],VLOOKUP(MasterData_Taisaku[[#This Row],[グループ番号]],MasterData_Doboku[[グループ番号]:[区分]],COLUMN(MasterData_Doboku[[#Headers],[区分]])-COLUMN(MasterData_Doboku[[#Headers],[グループ番号]])+1,0),IF(LEFT(MasterData_Taisaku[[#This Row],[シナリオ名称]],2)=MasterData_Taisaku[[#This Row],[区分2]],VLOOKUP(MasterData_Taisaku[[#This Row],[グループ番号]],MasterData_Setsubi[[グループ番号]:[区分]],COLUMN(MasterData_Setsubi[[#Headers],[区分]])-COLUMN(MasterData_Setsubi[[#Headers],[グループ番号]])+1,0),""))),"")</f>
        <v>ゲート</v>
      </c>
      <c r="DT26" s="3">
        <f>IFERROR(IF(OR(MasterData_Taisaku[[#This Row],[シナリオ名称]]="",MasterData_Taisaku[[#This Row],[グループ番号]]=""),"",IF(LEFT(MasterData_Taisaku[[#This Row],[シナリオ名称]],2)=MasterData_Taisaku[[#This Row],[区分1]],VLOOKUP(MasterData_Taisaku[[#This Row],[グループ番号]],MasterData_Doboku[[グループ番号]:[現在の健全度]],COLUMN(MasterData_Doboku[[#Headers],[現在の健全度]])-COLUMN(MasterData_Doboku[[#Headers],[グループ番号]])+1,0),IF(LEFT(MasterData_Taisaku[[#This Row],[シナリオ名称]],2)=MasterData_Taisaku[[#This Row],[区分2]],VLOOKUP(MasterData_Taisaku[[#This Row],[グループ番号]],MasterData_Setsubi[[グループ番号]:[現在の健全度]],COLUMN(MasterData_Setsubi[[#Headers],[現在の健全度]])-COLUMN(MasterData_Setsubi[[#Headers],[グループ番号]])+1,0),""))),"")</f>
        <v>3</v>
      </c>
      <c r="DU26"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Row],[グループ番号]],MasterData_Doboku[[グループ番号]:[耐用年数]],COLUMN(MasterData_Doboku[[#Headers],[供用開始年度]])-COLUMN(MasterData_Doboku[[#Headers],[グループ番号]])+1,0),IF(LEFT(MasterData_Taisaku[[#This Row],[シナリオ名称]],2)=MasterData_Taisaku[[#This Row],[区分2]],VLOOKUP(MasterData_Taisaku[[#This Row],[グループ番号]],MasterData_Setsubi[[グループ番号]:[耐用年数]],COLUMN(MasterData_Setsubi[[#Headers],[供用開始年度(交換年度)]])-COLUMN(MasterData_Setsubi[[#Headers],[グループ番号]])+1,0),""))),"")</f>
        <v>1993</v>
      </c>
      <c r="DV26"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Row],[グループ番号]],MasterData_Doboku[[グループ番号]:[耐用年数]],COLUMN(MasterData_Doboku[[#Headers],[耐用年数]])-COLUMN(MasterData_Doboku[[#Headers],[グループ番号]])+1,0),IF(LEFT(MasterData_Taisaku[[#This Row],[シナリオ名称]],2)=MasterData_Taisaku[[#This Row],[区分2]],VLOOKUP(MasterData_Taisaku[[#This Row],[グループ番号]],MasterData_Setsubi[[グループ番号]:[耐用年数]],COLUMN(MasterData_Setsubi[[#Headers],[耐用年数]])-COLUMN(MasterData_Setsubi[[#Headers],[グループ番号]])+1,0),""))),"")</f>
        <v>40</v>
      </c>
      <c r="DW26" s="10" t="str">
        <f>IFERROR(IF(OR(MasterData_Taisaku[[#This Row],[シナリオ名称]]="",MasterData_Taisaku[[#This Row],[グループ番号]]=""),"",IF(VLOOKUP(MasterData_Taisaku[[#This Row],[グループ番号]],MasterData_Rekka[[グループ番号]:[S-1]],COLUMN(MasterData_Rekka[[#Headers],[S-4]])-COLUMN(MasterData_Rekka[[#Headers],[グループ番号]])+1,0)="","",VLOOKUP(MasterData_Taisaku[[#This Row],[グループ番号]],MasterData_Rekka[[グループ番号]:[S-1]],COLUMN(MasterData_Rekka[[#Headers],[S-4]])-COLUMN(MasterData_Rekka[[#Headers],[グループ番号]])+1,0))),"")</f>
        <v/>
      </c>
      <c r="DX26" s="10" t="str">
        <f>IFERROR(IF(OR(MasterData_Taisaku[[#This Row],[シナリオ名称]]="",MasterData_Taisaku[[#This Row],[グループ番号]]=""),"",IF(VLOOKUP(MasterData_Taisaku[[#This Row],[グループ番号]],MasterData_Rekka[[グループ番号]:[S-1]],COLUMN(MasterData_Rekka[[#Headers],[S-3]])-COLUMN(MasterData_Rekka[[#Headers],[グループ番号]])+1,0)="","",VLOOKUP(MasterData_Taisaku[[#This Row],[グループ番号]],MasterData_Rekka[[グループ番号]:[S-1]],COLUMN(MasterData_Rekka[[#Headers],[S-3]])-COLUMN(MasterData_Rekka[[#Headers],[グループ番号]])+1,0))),"")</f>
        <v/>
      </c>
      <c r="DY26" s="10" t="str">
        <f>IFERROR(IF(OR(MasterData_Taisaku[[#This Row],[シナリオ名称]]="",MasterData_Taisaku[[#This Row],[グループ番号]]=""),"",IF(VLOOKUP(MasterData_Taisaku[[#This Row],[グループ番号]],MasterData_Rekka[[グループ番号]:[S-1]],COLUMN(MasterData_Rekka[[#Headers],[S-2]])-COLUMN(MasterData_Rekka[[#Headers],[グループ番号]])+1,0)="","",VLOOKUP(MasterData_Taisaku[[#This Row],[グループ番号]],MasterData_Rekka[[グループ番号]:[S-1]],COLUMN(MasterData_Rekka[[#Headers],[S-2]])-COLUMN(MasterData_Rekka[[#Headers],[グループ番号]])+1,0))),"")</f>
        <v/>
      </c>
      <c r="DZ26" s="10" t="str">
        <f>IFERROR(IF(OR(MasterData_Taisaku[[#This Row],[シナリオ名称]]="",MasterData_Taisaku[[#This Row],[グループ番号]]=""),"",IF(VLOOKUP(MasterData_Taisaku[[#This Row],[グループ番号]],MasterData_Rekka[[グループ番号]:[S-1]],COLUMN(MasterData_Rekka[[#Headers],[S-1]])-COLUMN(MasterData_Rekka[[#Headers],[グループ番号]])+1,0)="","",VLOOKUP(MasterData_Taisaku[[#This Row],[グループ番号]],MasterData_Rekka[[グループ番号]:[S-1]],COLUMN(MasterData_Rekka[[#Headers],[S-1]])-COLUMN(MasterData_Rekka[[#Headers],[グループ番号]])+1,0))),"")</f>
        <v/>
      </c>
    </row>
    <row r="27" spans="1:130" ht="14.25" customHeight="1">
      <c r="A27" s="22">
        <f>ROW()-1</f>
        <v>26</v>
      </c>
      <c r="B27" s="7" t="s">
        <v>228</v>
      </c>
      <c r="C27" s="5" t="s">
        <v>197</v>
      </c>
      <c r="D27" s="4" t="s">
        <v>229</v>
      </c>
      <c r="E27" s="5" t="s">
        <v>241</v>
      </c>
      <c r="F27" s="5" t="s">
        <v>224</v>
      </c>
      <c r="G27" s="5" t="s">
        <v>238</v>
      </c>
      <c r="H27" s="6">
        <v>1</v>
      </c>
      <c r="I27" s="5" t="s">
        <v>195</v>
      </c>
      <c r="J27" s="8">
        <v>2500000</v>
      </c>
      <c r="K27" s="4">
        <v>40</v>
      </c>
      <c r="L27" s="5" t="s">
        <v>239</v>
      </c>
      <c r="M27" s="4" t="s">
        <v>217</v>
      </c>
      <c r="N27" s="4">
        <f>IFERROR(IF(OR(MasterData_Taisaku[[#This Row],[シナリオ名称]]="",MasterData_Taisaku[[#This Row],[グループ番号]]=""),"",IF(AND(LEFT(MasterData_Taisaku[[#This Row],[シナリオ名称]],2)=MasterData_Taisaku[[#This Row],[区分1]],MasterData_Taisaku[[#This Row],[対策時の健全度]]&lt;&gt;"TBM",MasterData_Taisaku[[#This Row],[現在の健全度]]&lt;&gt;0,MasterData_Taisaku[[#This Row],[対策時の健全度]]&gt;=MasterData_Taisaku[[#This Row],[現在の健全度]]),MasterData_Taisaku[[#This Row],[対策初年度]],IF(AND(LEFT(MasterData_Taisaku[[#This Row],[シナリオ名称]],2)=MasterData_Taisaku[[#This Row],[区分1]],MasterData_Taisaku[[#This Row],[対策時の健全度]]=4,MasterData_Taisaku[[#This Row],[S-4]]&lt;&gt;"",MasterData_Taisaku[[#This Row],[S-4]]&gt;=MasterData_Taisaku[[#This Row],[対策初年度]]),MasterData_Taisaku[[#This Row],[S-4]],IF(AND(LEFT(MasterData_Taisaku[[#This Row],[シナリオ名称]],2)=MasterData_Taisaku[[#This Row],[区分1]],MasterData_Taisaku[[#This Row],[対策時の健全度]]=4,MasterData_Taisaku[[#This Row],[S-4]]&lt;&gt;"",MasterData_Taisaku[[#This Row],[S-4]]&lt;MasterData_Taisaku[[#This Row],[対策初年度]]),MasterData_Taisaku[[#This Row],[対策初年度]],IF(AND(LEFT(MasterData_Taisaku[[#This Row],[シナリオ名称]],2)=MasterData_Taisaku[[#This Row],[区分1]],MasterData_Taisaku[[#This Row],[対策時の健全度]]=3,MasterData_Taisaku[[#This Row],[S-3]]&lt;&gt;"",MasterData_Taisaku[[#This Row],[S-3]]&gt;=MasterData_Taisaku[[#This Row],[対策初年度]]),MasterData_Taisaku[[#This Row],[S-3]],IF(AND(LEFT(MasterData_Taisaku[[#This Row],[シナリオ名称]],2)=MasterData_Taisaku[[#This Row],[区分1]],MasterData_Taisaku[[#This Row],[対策時の健全度]]=3,MasterData_Taisaku[[#This Row],[S-3]]&lt;&gt;"",MasterData_Taisaku[[#This Row],[S-3]]&lt;MasterData_Taisaku[[#This Row],[対策初年度]]),MasterData_Taisaku[[#This Row],[対策初年度]],IF(AND(LEFT(MasterData_Taisaku[[#This Row],[シナリオ名称]],2)=MasterData_Taisaku[[#This Row],[区分1]],MasterData_Taisaku[[#This Row],[対策時の健全度]]=2,MasterData_Taisaku[[#This Row],[S-2]]&lt;&gt;"",MasterData_Taisaku[[#This Row],[S-2]]&gt;=MasterData_Taisaku[[#This Row],[対策初年度]]),MasterData_Taisaku[[#This Row],[S-2]],IF(AND(LEFT(MasterData_Taisaku[[#This Row],[シナリオ名称]],2)=MasterData_Taisaku[[#This Row],[区分1]],MasterData_Taisaku[[#This Row],[対策時の健全度]]=2,MasterData_Taisaku[[#This Row],[S-2]]&lt;&gt;"",MasterData_Taisaku[[#This Row],[S-2]]&lt;MasterData_Taisaku[[#This Row],[対策初年度]]),MasterData_Taisaku[[#This Row],[対策初年度]],IF(AND(LEFT(MasterData_Taisaku[[#This Row],[シナリオ名称]],2)=MasterData_Taisaku[[#This Row],[区分1]],MasterData_Taisaku[[#This Row],[対策時の健全度]]=1,MasterData_Taisaku[[#This Row],[S-1]]&lt;&gt;"",MasterData_Taisaku[[#This Row],[S-1]]&gt;=MasterData_Taisaku[[#This Row],[対策初年度]]),MasterData_Taisaku[[#This Row],[S-1]],IF(AND(LEFT(MasterData_Taisaku[[#This Row],[シナリオ名称]],2)=MasterData_Taisaku[[#This Row],[区分1]],MasterData_Taisaku[[#This Row],[対策時の健全度]]=1,MasterData_Taisaku[[#This Row],[S-1]]&lt;&gt;"",MasterData_Taisaku[[#This Row],[S-1]]&lt;MasterData_Taisaku[[#This Row],[対策初年度]]),MasterData_Taisaku[[#This Row],[対策初年度]],IF(AND(LEFT(MasterData_Taisaku[[#This Row],[シナリオ名称]],2)=MasterData_Taisaku[[#This Row],[区分2]],MasterData_Taisaku[[#This Row],[現在の健全度]]&lt;&gt;0,MasterData_Taisaku[[#This Row],[現在の健全度]]&lt;=3),MasterData_Taisaku[[#This Row],[対策初年度]],IF(MasterData_Taisaku[[#This Row],[供用開始年度]]+MasterData_Taisaku[[#This Row],[耐用年数(本体)]]&lt;=MasterData_Taisaku[[#This Row],[対策初年度]],MasterData_Taisaku[[#This Row],[対策初年度]],IF(MasterData_Taisaku[[#This Row],[供用開始年度]]+MasterData_Taisaku[[#This Row],[耐用年数(本体)]]&gt;MasterData_Taisaku[[#This Row],[対策初年度]],MasterData_Taisaku[[#This Row],[供用開始年度]]+MasterData_Taisaku[[#This Row],[耐用年数(本体)]]))))))))))))),MasterData_Taisaku[[#This Row],[対策初年度]])</f>
        <v>2027</v>
      </c>
      <c r="O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P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Q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R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S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T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U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V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W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X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Y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Z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A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B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C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D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E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F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G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H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I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J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K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L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M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N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O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P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Q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R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S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T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U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V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W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X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Y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Z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A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B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C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D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E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F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G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H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I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J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K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L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M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N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O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P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Q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R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S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T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U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V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W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X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Y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Z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A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B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C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D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E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F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G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H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I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J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K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L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M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N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O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P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Q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R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S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T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U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V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W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X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Y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Z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A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B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C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D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E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F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G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H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I27"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J27" s="10">
        <f>IFERROR(IF(OR(MasterData_Taisaku[[#This Row],[シナリオ名称]]="",MasterData_Taisaku[[#This Row],[グループ番号]]="",MasterData_Taisaku[[#This Row],[1回目]]=""),"",MAX(MasterData_Taisaku[[#This Row],[1回目]:[100回目]])),"")</f>
        <v>2027</v>
      </c>
      <c r="DK27" s="3" cm="1">
        <f t="array" ref="DK27">IFERROR(IF(OR(MasterData_Taisaku[[#This Row],[シナリオ名称]]="",MasterData_Taisaku[[#This Row],[グループ番号]]=""),"",MasterData_Common[検討期間]),"")</f>
        <v>40</v>
      </c>
      <c r="DL27" s="3" cm="1">
        <f t="array" ref="DL27">IFERROR(IF(OR(MasterData_Taisaku[[#This Row],[シナリオ名称]]="",MasterData_Taisaku[[#This Row],[グループ番号]]=""),"",MasterData_Common[機能診断年度]),"")</f>
        <v>2024</v>
      </c>
      <c r="DM27" s="3" cm="1">
        <f t="array" ref="DM27">IFERROR(IF(OR(MasterData_Taisaku[[#This Row],[シナリオ名称]]="",MasterData_Taisaku[[#This Row],[グループ番号]]=""),"",MasterData_Common[検討開始年度]),"")</f>
        <v>2025</v>
      </c>
      <c r="DN27" s="3" cm="1">
        <f t="array" ref="DN27">IFERROR(IF(OR(MasterData_Taisaku[[#This Row],[シナリオ名称]]="",MasterData_Taisaku[[#This Row],[グループ番号]]=""),"",MasterData_Common[対策初年度]),"")</f>
        <v>2027</v>
      </c>
      <c r="DO27" s="3" t="str" cm="1">
        <f t="array" ref="DO27">IFERROR(IF(OR(MasterData_Taisaku[[#This Row],[シナリオ名称]]="",MasterData_Taisaku[[#This Row],[グループ番号]]=""),"",MasterData_Common[区分1]),"")</f>
        <v>土木</v>
      </c>
      <c r="DP27" s="3" t="str" cm="1">
        <f t="array" ref="DP27">IFERROR(IF(OR(MasterData_Taisaku[[#This Row],[シナリオ名称]]="",MasterData_Taisaku[[#This Row],[グループ番号]]=""),"",MasterData_Common[区分2]),"")</f>
        <v>機械</v>
      </c>
      <c r="DQ27" s="3" cm="1">
        <f t="array" ref="DQ27">IFERROR(IF(OR(MasterData_Taisaku[[#This Row],[シナリオ名称]]="",MasterData_Taisaku[[#This Row],[グループ番号]]=""),"",MasterData_Common[検討終了年度]),"")</f>
        <v>2064</v>
      </c>
      <c r="DR27" s="3" cm="1">
        <f t="array" ref="DR27">IFERROR(IF(OR(MasterData_Taisaku[[#This Row],[シナリオ名称]]="",MasterData_Taisaku[[#This Row],[グループ番号]]=""),"",MasterData_Common[割引率]),"")</f>
        <v>0.04</v>
      </c>
      <c r="DS27" s="3" t="str">
        <f>IFERROR(IF(OR(MasterData_Taisaku[[#This Row],[シナリオ名称]]="",MasterData_Taisaku[[#This Row],[グループ番号]]=""),"",IF(LEFT(MasterData_Taisaku[[#This Row],[シナリオ名称]],2)=MasterData_Taisaku[[#This Row],[区分1]],VLOOKUP(MasterData_Taisaku[[#This Row],[グループ番号]],MasterData_Doboku[[グループ番号]:[区分]],COLUMN(MasterData_Doboku[[#Headers],[区分]])-COLUMN(MasterData_Doboku[[#Headers],[グループ番号]])+1,0),IF(LEFT(MasterData_Taisaku[[#This Row],[シナリオ名称]],2)=MasterData_Taisaku[[#This Row],[区分2]],VLOOKUP(MasterData_Taisaku[[#This Row],[グループ番号]],MasterData_Setsubi[[グループ番号]:[区分]],COLUMN(MasterData_Setsubi[[#Headers],[区分]])-COLUMN(MasterData_Setsubi[[#Headers],[グループ番号]])+1,0),""))),"")</f>
        <v>ゲート</v>
      </c>
      <c r="DT27" s="3">
        <f>IFERROR(IF(OR(MasterData_Taisaku[[#This Row],[シナリオ名称]]="",MasterData_Taisaku[[#This Row],[グループ番号]]=""),"",IF(LEFT(MasterData_Taisaku[[#This Row],[シナリオ名称]],2)=MasterData_Taisaku[[#This Row],[区分1]],VLOOKUP(MasterData_Taisaku[[#This Row],[グループ番号]],MasterData_Doboku[[グループ番号]:[現在の健全度]],COLUMN(MasterData_Doboku[[#Headers],[現在の健全度]])-COLUMN(MasterData_Doboku[[#Headers],[グループ番号]])+1,0),IF(LEFT(MasterData_Taisaku[[#This Row],[シナリオ名称]],2)=MasterData_Taisaku[[#This Row],[区分2]],VLOOKUP(MasterData_Taisaku[[#This Row],[グループ番号]],MasterData_Setsubi[[グループ番号]:[現在の健全度]],COLUMN(MasterData_Setsubi[[#Headers],[現在の健全度]])-COLUMN(MasterData_Setsubi[[#Headers],[グループ番号]])+1,0),""))),"")</f>
        <v>3</v>
      </c>
      <c r="DU27"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Row],[グループ番号]],MasterData_Doboku[[グループ番号]:[耐用年数]],COLUMN(MasterData_Doboku[[#Headers],[供用開始年度]])-COLUMN(MasterData_Doboku[[#Headers],[グループ番号]])+1,0),IF(LEFT(MasterData_Taisaku[[#This Row],[シナリオ名称]],2)=MasterData_Taisaku[[#This Row],[区分2]],VLOOKUP(MasterData_Taisaku[[#This Row],[グループ番号]],MasterData_Setsubi[[グループ番号]:[耐用年数]],COLUMN(MasterData_Setsubi[[#Headers],[供用開始年度(交換年度)]])-COLUMN(MasterData_Setsubi[[#Headers],[グループ番号]])+1,0),""))),"")</f>
        <v>1993</v>
      </c>
      <c r="DV27"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Row],[グループ番号]],MasterData_Doboku[[グループ番号]:[耐用年数]],COLUMN(MasterData_Doboku[[#Headers],[耐用年数]])-COLUMN(MasterData_Doboku[[#Headers],[グループ番号]])+1,0),IF(LEFT(MasterData_Taisaku[[#This Row],[シナリオ名称]],2)=MasterData_Taisaku[[#This Row],[区分2]],VLOOKUP(MasterData_Taisaku[[#This Row],[グループ番号]],MasterData_Setsubi[[グループ番号]:[耐用年数]],COLUMN(MasterData_Setsubi[[#Headers],[耐用年数]])-COLUMN(MasterData_Setsubi[[#Headers],[グループ番号]])+1,0),""))),"")</f>
        <v>40</v>
      </c>
      <c r="DW27" s="10" t="str">
        <f>IFERROR(IF(OR(MasterData_Taisaku[[#This Row],[シナリオ名称]]="",MasterData_Taisaku[[#This Row],[グループ番号]]=""),"",IF(VLOOKUP(MasterData_Taisaku[[#This Row],[グループ番号]],MasterData_Rekka[[グループ番号]:[S-1]],COLUMN(MasterData_Rekka[[#Headers],[S-4]])-COLUMN(MasterData_Rekka[[#Headers],[グループ番号]])+1,0)="","",VLOOKUP(MasterData_Taisaku[[#This Row],[グループ番号]],MasterData_Rekka[[グループ番号]:[S-1]],COLUMN(MasterData_Rekka[[#Headers],[S-4]])-COLUMN(MasterData_Rekka[[#Headers],[グループ番号]])+1,0))),"")</f>
        <v/>
      </c>
      <c r="DX27" s="10" t="str">
        <f>IFERROR(IF(OR(MasterData_Taisaku[[#This Row],[シナリオ名称]]="",MasterData_Taisaku[[#This Row],[グループ番号]]=""),"",IF(VLOOKUP(MasterData_Taisaku[[#This Row],[グループ番号]],MasterData_Rekka[[グループ番号]:[S-1]],COLUMN(MasterData_Rekka[[#Headers],[S-3]])-COLUMN(MasterData_Rekka[[#Headers],[グループ番号]])+1,0)="","",VLOOKUP(MasterData_Taisaku[[#This Row],[グループ番号]],MasterData_Rekka[[グループ番号]:[S-1]],COLUMN(MasterData_Rekka[[#Headers],[S-3]])-COLUMN(MasterData_Rekka[[#Headers],[グループ番号]])+1,0))),"")</f>
        <v/>
      </c>
      <c r="DY27" s="10" t="str">
        <f>IFERROR(IF(OR(MasterData_Taisaku[[#This Row],[シナリオ名称]]="",MasterData_Taisaku[[#This Row],[グループ番号]]=""),"",IF(VLOOKUP(MasterData_Taisaku[[#This Row],[グループ番号]],MasterData_Rekka[[グループ番号]:[S-1]],COLUMN(MasterData_Rekka[[#Headers],[S-2]])-COLUMN(MasterData_Rekka[[#Headers],[グループ番号]])+1,0)="","",VLOOKUP(MasterData_Taisaku[[#This Row],[グループ番号]],MasterData_Rekka[[グループ番号]:[S-1]],COLUMN(MasterData_Rekka[[#Headers],[S-2]])-COLUMN(MasterData_Rekka[[#Headers],[グループ番号]])+1,0))),"")</f>
        <v/>
      </c>
      <c r="DZ27" s="10" t="str">
        <f>IFERROR(IF(OR(MasterData_Taisaku[[#This Row],[シナリオ名称]]="",MasterData_Taisaku[[#This Row],[グループ番号]]=""),"",IF(VLOOKUP(MasterData_Taisaku[[#This Row],[グループ番号]],MasterData_Rekka[[グループ番号]:[S-1]],COLUMN(MasterData_Rekka[[#Headers],[S-1]])-COLUMN(MasterData_Rekka[[#Headers],[グループ番号]])+1,0)="","",VLOOKUP(MasterData_Taisaku[[#This Row],[グループ番号]],MasterData_Rekka[[グループ番号]:[S-1]],COLUMN(MasterData_Rekka[[#Headers],[S-1]])-COLUMN(MasterData_Rekka[[#Headers],[グループ番号]])+1,0))),"")</f>
        <v/>
      </c>
    </row>
    <row r="28" spans="1:130" ht="14.25" customHeight="1">
      <c r="A28" s="22">
        <f t="shared" ref="A28:A31" si="1">ROW()-1</f>
        <v>27</v>
      </c>
      <c r="B28" s="7" t="s">
        <v>228</v>
      </c>
      <c r="C28" s="5" t="s">
        <v>200</v>
      </c>
      <c r="D28" s="4" t="s">
        <v>229</v>
      </c>
      <c r="E28" s="5" t="s">
        <v>242</v>
      </c>
      <c r="F28" s="5" t="s">
        <v>224</v>
      </c>
      <c r="G28" s="5" t="s">
        <v>238</v>
      </c>
      <c r="H28" s="6">
        <v>1</v>
      </c>
      <c r="I28" s="5" t="s">
        <v>195</v>
      </c>
      <c r="J28" s="8">
        <v>2000000</v>
      </c>
      <c r="K28" s="4">
        <v>40</v>
      </c>
      <c r="L28" s="5" t="s">
        <v>239</v>
      </c>
      <c r="M28" s="4" t="s">
        <v>217</v>
      </c>
      <c r="N28" s="4">
        <f>IFERROR(IF(OR(MasterData_Taisaku[[#This Row],[シナリオ名称]]="",MasterData_Taisaku[[#This Row],[グループ番号]]=""),"",IF(AND(LEFT(MasterData_Taisaku[[#This Row],[シナリオ名称]],2)=MasterData_Taisaku[[#This Row],[区分1]],MasterData_Taisaku[[#This Row],[対策時の健全度]]&lt;&gt;"TBM",MasterData_Taisaku[[#This Row],[現在の健全度]]&lt;&gt;0,MasterData_Taisaku[[#This Row],[対策時の健全度]]&gt;=MasterData_Taisaku[[#This Row],[現在の健全度]]),MasterData_Taisaku[[#This Row],[対策初年度]],IF(AND(LEFT(MasterData_Taisaku[[#This Row],[シナリオ名称]],2)=MasterData_Taisaku[[#This Row],[区分1]],MasterData_Taisaku[[#This Row],[対策時の健全度]]=4,MasterData_Taisaku[[#This Row],[S-4]]&lt;&gt;"",MasterData_Taisaku[[#This Row],[S-4]]&gt;=MasterData_Taisaku[[#This Row],[対策初年度]]),MasterData_Taisaku[[#This Row],[S-4]],IF(AND(LEFT(MasterData_Taisaku[[#This Row],[シナリオ名称]],2)=MasterData_Taisaku[[#This Row],[区分1]],MasterData_Taisaku[[#This Row],[対策時の健全度]]=4,MasterData_Taisaku[[#This Row],[S-4]]&lt;&gt;"",MasterData_Taisaku[[#This Row],[S-4]]&lt;MasterData_Taisaku[[#This Row],[対策初年度]]),MasterData_Taisaku[[#This Row],[対策初年度]],IF(AND(LEFT(MasterData_Taisaku[[#This Row],[シナリオ名称]],2)=MasterData_Taisaku[[#This Row],[区分1]],MasterData_Taisaku[[#This Row],[対策時の健全度]]=3,MasterData_Taisaku[[#This Row],[S-3]]&lt;&gt;"",MasterData_Taisaku[[#This Row],[S-3]]&gt;=MasterData_Taisaku[[#This Row],[対策初年度]]),MasterData_Taisaku[[#This Row],[S-3]],IF(AND(LEFT(MasterData_Taisaku[[#This Row],[シナリオ名称]],2)=MasterData_Taisaku[[#This Row],[区分1]],MasterData_Taisaku[[#This Row],[対策時の健全度]]=3,MasterData_Taisaku[[#This Row],[S-3]]&lt;&gt;"",MasterData_Taisaku[[#This Row],[S-3]]&lt;MasterData_Taisaku[[#This Row],[対策初年度]]),MasterData_Taisaku[[#This Row],[対策初年度]],IF(AND(LEFT(MasterData_Taisaku[[#This Row],[シナリオ名称]],2)=MasterData_Taisaku[[#This Row],[区分1]],MasterData_Taisaku[[#This Row],[対策時の健全度]]=2,MasterData_Taisaku[[#This Row],[S-2]]&lt;&gt;"",MasterData_Taisaku[[#This Row],[S-2]]&gt;=MasterData_Taisaku[[#This Row],[対策初年度]]),MasterData_Taisaku[[#This Row],[S-2]],IF(AND(LEFT(MasterData_Taisaku[[#This Row],[シナリオ名称]],2)=MasterData_Taisaku[[#This Row],[区分1]],MasterData_Taisaku[[#This Row],[対策時の健全度]]=2,MasterData_Taisaku[[#This Row],[S-2]]&lt;&gt;"",MasterData_Taisaku[[#This Row],[S-2]]&lt;MasterData_Taisaku[[#This Row],[対策初年度]]),MasterData_Taisaku[[#This Row],[対策初年度]],IF(AND(LEFT(MasterData_Taisaku[[#This Row],[シナリオ名称]],2)=MasterData_Taisaku[[#This Row],[区分1]],MasterData_Taisaku[[#This Row],[対策時の健全度]]=1,MasterData_Taisaku[[#This Row],[S-1]]&lt;&gt;"",MasterData_Taisaku[[#This Row],[S-1]]&gt;=MasterData_Taisaku[[#This Row],[対策初年度]]),MasterData_Taisaku[[#This Row],[S-1]],IF(AND(LEFT(MasterData_Taisaku[[#This Row],[シナリオ名称]],2)=MasterData_Taisaku[[#This Row],[区分1]],MasterData_Taisaku[[#This Row],[対策時の健全度]]=1,MasterData_Taisaku[[#This Row],[S-1]]&lt;&gt;"",MasterData_Taisaku[[#This Row],[S-1]]&lt;MasterData_Taisaku[[#This Row],[対策初年度]]),MasterData_Taisaku[[#This Row],[対策初年度]],IF(AND(LEFT(MasterData_Taisaku[[#This Row],[シナリオ名称]],2)=MasterData_Taisaku[[#This Row],[区分2]],MasterData_Taisaku[[#This Row],[現在の健全度]]&lt;&gt;0,MasterData_Taisaku[[#This Row],[現在の健全度]]&lt;=3),MasterData_Taisaku[[#This Row],[対策初年度]],IF(MasterData_Taisaku[[#This Row],[供用開始年度]]+MasterData_Taisaku[[#This Row],[耐用年数(本体)]]&lt;=MasterData_Taisaku[[#This Row],[対策初年度]],MasterData_Taisaku[[#This Row],[対策初年度]],IF(MasterData_Taisaku[[#This Row],[供用開始年度]]+MasterData_Taisaku[[#This Row],[耐用年数(本体)]]&gt;MasterData_Taisaku[[#This Row],[対策初年度]],MasterData_Taisaku[[#This Row],[供用開始年度]]+MasterData_Taisaku[[#This Row],[耐用年数(本体)]]))))))))))))),MasterData_Taisaku[[#This Row],[対策初年度]])</f>
        <v>2027</v>
      </c>
      <c r="O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P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Q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R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S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T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U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V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W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X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Y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Z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A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B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C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D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E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F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G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H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I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J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K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L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M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N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O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P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Q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R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S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T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U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V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W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X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Y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Z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A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B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C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D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E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F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G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H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I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J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K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L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M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N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O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P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Q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R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S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T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U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V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W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X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Y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Z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A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B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C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D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E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F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G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H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I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J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K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L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M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N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O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P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Q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R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S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T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U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V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W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X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Y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Z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A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B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C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D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E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F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G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H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I28"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J28" s="10">
        <f>IFERROR(IF(OR(MasterData_Taisaku[[#This Row],[シナリオ名称]]="",MasterData_Taisaku[[#This Row],[グループ番号]]="",MasterData_Taisaku[[#This Row],[1回目]]=""),"",MAX(MasterData_Taisaku[[#This Row],[1回目]:[100回目]])),"")</f>
        <v>2027</v>
      </c>
      <c r="DK28" s="3" cm="1">
        <f t="array" ref="DK28">IFERROR(IF(OR(MasterData_Taisaku[[#This Row],[シナリオ名称]]="",MasterData_Taisaku[[#This Row],[グループ番号]]=""),"",MasterData_Common[検討期間]),"")</f>
        <v>40</v>
      </c>
      <c r="DL28" s="3" cm="1">
        <f t="array" ref="DL28">IFERROR(IF(OR(MasterData_Taisaku[[#This Row],[シナリオ名称]]="",MasterData_Taisaku[[#This Row],[グループ番号]]=""),"",MasterData_Common[機能診断年度]),"")</f>
        <v>2024</v>
      </c>
      <c r="DM28" s="3" cm="1">
        <f t="array" ref="DM28">IFERROR(IF(OR(MasterData_Taisaku[[#This Row],[シナリオ名称]]="",MasterData_Taisaku[[#This Row],[グループ番号]]=""),"",MasterData_Common[検討開始年度]),"")</f>
        <v>2025</v>
      </c>
      <c r="DN28" s="3" cm="1">
        <f t="array" ref="DN28">IFERROR(IF(OR(MasterData_Taisaku[[#This Row],[シナリオ名称]]="",MasterData_Taisaku[[#This Row],[グループ番号]]=""),"",MasterData_Common[対策初年度]),"")</f>
        <v>2027</v>
      </c>
      <c r="DO28" s="3" t="str" cm="1">
        <f t="array" ref="DO28">IFERROR(IF(OR(MasterData_Taisaku[[#This Row],[シナリオ名称]]="",MasterData_Taisaku[[#This Row],[グループ番号]]=""),"",MasterData_Common[区分1]),"")</f>
        <v>土木</v>
      </c>
      <c r="DP28" s="3" t="str" cm="1">
        <f t="array" ref="DP28">IFERROR(IF(OR(MasterData_Taisaku[[#This Row],[シナリオ名称]]="",MasterData_Taisaku[[#This Row],[グループ番号]]=""),"",MasterData_Common[区分2]),"")</f>
        <v>機械</v>
      </c>
      <c r="DQ28" s="3" cm="1">
        <f t="array" ref="DQ28">IFERROR(IF(OR(MasterData_Taisaku[[#This Row],[シナリオ名称]]="",MasterData_Taisaku[[#This Row],[グループ番号]]=""),"",MasterData_Common[検討終了年度]),"")</f>
        <v>2064</v>
      </c>
      <c r="DR28" s="3" cm="1">
        <f t="array" ref="DR28">IFERROR(IF(OR(MasterData_Taisaku[[#This Row],[シナリオ名称]]="",MasterData_Taisaku[[#This Row],[グループ番号]]=""),"",MasterData_Common[割引率]),"")</f>
        <v>0.04</v>
      </c>
      <c r="DS28" s="3" t="str">
        <f>IFERROR(IF(OR(MasterData_Taisaku[[#This Row],[シナリオ名称]]="",MasterData_Taisaku[[#This Row],[グループ番号]]=""),"",IF(LEFT(MasterData_Taisaku[[#This Row],[シナリオ名称]],2)=MasterData_Taisaku[[#This Row],[区分1]],VLOOKUP(MasterData_Taisaku[[#This Row],[グループ番号]],MasterData_Doboku[[グループ番号]:[区分]],COLUMN(MasterData_Doboku[[#Headers],[区分]])-COLUMN(MasterData_Doboku[[#Headers],[グループ番号]])+1,0),IF(LEFT(MasterData_Taisaku[[#This Row],[シナリオ名称]],2)=MasterData_Taisaku[[#This Row],[区分2]],VLOOKUP(MasterData_Taisaku[[#This Row],[グループ番号]],MasterData_Setsubi[[グループ番号]:[区分]],COLUMN(MasterData_Setsubi[[#Headers],[区分]])-COLUMN(MasterData_Setsubi[[#Headers],[グループ番号]])+1,0),""))),"")</f>
        <v>ゲート</v>
      </c>
      <c r="DT28" s="3">
        <f>IFERROR(IF(OR(MasterData_Taisaku[[#This Row],[シナリオ名称]]="",MasterData_Taisaku[[#This Row],[グループ番号]]=""),"",IF(LEFT(MasterData_Taisaku[[#This Row],[シナリオ名称]],2)=MasterData_Taisaku[[#This Row],[区分1]],VLOOKUP(MasterData_Taisaku[[#This Row],[グループ番号]],MasterData_Doboku[[グループ番号]:[現在の健全度]],COLUMN(MasterData_Doboku[[#Headers],[現在の健全度]])-COLUMN(MasterData_Doboku[[#Headers],[グループ番号]])+1,0),IF(LEFT(MasterData_Taisaku[[#This Row],[シナリオ名称]],2)=MasterData_Taisaku[[#This Row],[区分2]],VLOOKUP(MasterData_Taisaku[[#This Row],[グループ番号]],MasterData_Setsubi[[グループ番号]:[現在の健全度]],COLUMN(MasterData_Setsubi[[#Headers],[現在の健全度]])-COLUMN(MasterData_Setsubi[[#Headers],[グループ番号]])+1,0),""))),"")</f>
        <v>3</v>
      </c>
      <c r="DU28"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Row],[グループ番号]],MasterData_Doboku[[グループ番号]:[耐用年数]],COLUMN(MasterData_Doboku[[#Headers],[供用開始年度]])-COLUMN(MasterData_Doboku[[#Headers],[グループ番号]])+1,0),IF(LEFT(MasterData_Taisaku[[#This Row],[シナリオ名称]],2)=MasterData_Taisaku[[#This Row],[区分2]],VLOOKUP(MasterData_Taisaku[[#This Row],[グループ番号]],MasterData_Setsubi[[グループ番号]:[耐用年数]],COLUMN(MasterData_Setsubi[[#Headers],[供用開始年度(交換年度)]])-COLUMN(MasterData_Setsubi[[#Headers],[グループ番号]])+1,0),""))),"")</f>
        <v>1993</v>
      </c>
      <c r="DV28"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Row],[グループ番号]],MasterData_Doboku[[グループ番号]:[耐用年数]],COLUMN(MasterData_Doboku[[#Headers],[耐用年数]])-COLUMN(MasterData_Doboku[[#Headers],[グループ番号]])+1,0),IF(LEFT(MasterData_Taisaku[[#This Row],[シナリオ名称]],2)=MasterData_Taisaku[[#This Row],[区分2]],VLOOKUP(MasterData_Taisaku[[#This Row],[グループ番号]],MasterData_Setsubi[[グループ番号]:[耐用年数]],COLUMN(MasterData_Setsubi[[#Headers],[耐用年数]])-COLUMN(MasterData_Setsubi[[#Headers],[グループ番号]])+1,0),""))),"")</f>
        <v>40</v>
      </c>
      <c r="DW28" s="10" t="str">
        <f>IFERROR(IF(OR(MasterData_Taisaku[[#This Row],[シナリオ名称]]="",MasterData_Taisaku[[#This Row],[グループ番号]]=""),"",IF(VLOOKUP(MasterData_Taisaku[[#This Row],[グループ番号]],MasterData_Rekka[[グループ番号]:[S-1]],COLUMN(MasterData_Rekka[[#Headers],[S-4]])-COLUMN(MasterData_Rekka[[#Headers],[グループ番号]])+1,0)="","",VLOOKUP(MasterData_Taisaku[[#This Row],[グループ番号]],MasterData_Rekka[[グループ番号]:[S-1]],COLUMN(MasterData_Rekka[[#Headers],[S-4]])-COLUMN(MasterData_Rekka[[#Headers],[グループ番号]])+1,0))),"")</f>
        <v/>
      </c>
      <c r="DX28" s="10" t="str">
        <f>IFERROR(IF(OR(MasterData_Taisaku[[#This Row],[シナリオ名称]]="",MasterData_Taisaku[[#This Row],[グループ番号]]=""),"",IF(VLOOKUP(MasterData_Taisaku[[#This Row],[グループ番号]],MasterData_Rekka[[グループ番号]:[S-1]],COLUMN(MasterData_Rekka[[#Headers],[S-3]])-COLUMN(MasterData_Rekka[[#Headers],[グループ番号]])+1,0)="","",VLOOKUP(MasterData_Taisaku[[#This Row],[グループ番号]],MasterData_Rekka[[グループ番号]:[S-1]],COLUMN(MasterData_Rekka[[#Headers],[S-3]])-COLUMN(MasterData_Rekka[[#Headers],[グループ番号]])+1,0))),"")</f>
        <v/>
      </c>
      <c r="DY28" s="10" t="str">
        <f>IFERROR(IF(OR(MasterData_Taisaku[[#This Row],[シナリオ名称]]="",MasterData_Taisaku[[#This Row],[グループ番号]]=""),"",IF(VLOOKUP(MasterData_Taisaku[[#This Row],[グループ番号]],MasterData_Rekka[[グループ番号]:[S-1]],COLUMN(MasterData_Rekka[[#Headers],[S-2]])-COLUMN(MasterData_Rekka[[#Headers],[グループ番号]])+1,0)="","",VLOOKUP(MasterData_Taisaku[[#This Row],[グループ番号]],MasterData_Rekka[[グループ番号]:[S-1]],COLUMN(MasterData_Rekka[[#Headers],[S-2]])-COLUMN(MasterData_Rekka[[#Headers],[グループ番号]])+1,0))),"")</f>
        <v/>
      </c>
      <c r="DZ28" s="10" t="str">
        <f>IFERROR(IF(OR(MasterData_Taisaku[[#This Row],[シナリオ名称]]="",MasterData_Taisaku[[#This Row],[グループ番号]]=""),"",IF(VLOOKUP(MasterData_Taisaku[[#This Row],[グループ番号]],MasterData_Rekka[[グループ番号]:[S-1]],COLUMN(MasterData_Rekka[[#Headers],[S-1]])-COLUMN(MasterData_Rekka[[#Headers],[グループ番号]])+1,0)="","",VLOOKUP(MasterData_Taisaku[[#This Row],[グループ番号]],MasterData_Rekka[[グループ番号]:[S-1]],COLUMN(MasterData_Rekka[[#Headers],[S-1]])-COLUMN(MasterData_Rekka[[#Headers],[グループ番号]])+1,0))),"")</f>
        <v/>
      </c>
    </row>
    <row r="29" spans="1:130" ht="14.25" customHeight="1">
      <c r="A29" s="22">
        <f t="shared" si="1"/>
        <v>28</v>
      </c>
      <c r="B29" s="7" t="s">
        <v>228</v>
      </c>
      <c r="C29" s="5" t="s">
        <v>203</v>
      </c>
      <c r="D29" s="4" t="s">
        <v>229</v>
      </c>
      <c r="E29" s="5" t="s">
        <v>243</v>
      </c>
      <c r="F29" s="5" t="s">
        <v>224</v>
      </c>
      <c r="G29" s="5" t="s">
        <v>238</v>
      </c>
      <c r="H29" s="6">
        <v>1</v>
      </c>
      <c r="I29" s="5" t="s">
        <v>195</v>
      </c>
      <c r="J29" s="8">
        <v>3500000</v>
      </c>
      <c r="K29" s="4">
        <v>15</v>
      </c>
      <c r="L29" s="5" t="s">
        <v>239</v>
      </c>
      <c r="M29" s="4" t="s">
        <v>217</v>
      </c>
      <c r="N29" s="4">
        <f>IFERROR(IF(OR(MasterData_Taisaku[[#This Row],[シナリオ名称]]="",MasterData_Taisaku[[#This Row],[グループ番号]]=""),"",IF(AND(LEFT(MasterData_Taisaku[[#This Row],[シナリオ名称]],2)=MasterData_Taisaku[[#This Row],[区分1]],MasterData_Taisaku[[#This Row],[対策時の健全度]]&lt;&gt;"TBM",MasterData_Taisaku[[#This Row],[現在の健全度]]&lt;&gt;0,MasterData_Taisaku[[#This Row],[対策時の健全度]]&gt;=MasterData_Taisaku[[#This Row],[現在の健全度]]),MasterData_Taisaku[[#This Row],[対策初年度]],IF(AND(LEFT(MasterData_Taisaku[[#This Row],[シナリオ名称]],2)=MasterData_Taisaku[[#This Row],[区分1]],MasterData_Taisaku[[#This Row],[対策時の健全度]]=4,MasterData_Taisaku[[#This Row],[S-4]]&lt;&gt;"",MasterData_Taisaku[[#This Row],[S-4]]&gt;=MasterData_Taisaku[[#This Row],[対策初年度]]),MasterData_Taisaku[[#This Row],[S-4]],IF(AND(LEFT(MasterData_Taisaku[[#This Row],[シナリオ名称]],2)=MasterData_Taisaku[[#This Row],[区分1]],MasterData_Taisaku[[#This Row],[対策時の健全度]]=4,MasterData_Taisaku[[#This Row],[S-4]]&lt;&gt;"",MasterData_Taisaku[[#This Row],[S-4]]&lt;MasterData_Taisaku[[#This Row],[対策初年度]]),MasterData_Taisaku[[#This Row],[対策初年度]],IF(AND(LEFT(MasterData_Taisaku[[#This Row],[シナリオ名称]],2)=MasterData_Taisaku[[#This Row],[区分1]],MasterData_Taisaku[[#This Row],[対策時の健全度]]=3,MasterData_Taisaku[[#This Row],[S-3]]&lt;&gt;"",MasterData_Taisaku[[#This Row],[S-3]]&gt;=MasterData_Taisaku[[#This Row],[対策初年度]]),MasterData_Taisaku[[#This Row],[S-3]],IF(AND(LEFT(MasterData_Taisaku[[#This Row],[シナリオ名称]],2)=MasterData_Taisaku[[#This Row],[区分1]],MasterData_Taisaku[[#This Row],[対策時の健全度]]=3,MasterData_Taisaku[[#This Row],[S-3]]&lt;&gt;"",MasterData_Taisaku[[#This Row],[S-3]]&lt;MasterData_Taisaku[[#This Row],[対策初年度]]),MasterData_Taisaku[[#This Row],[対策初年度]],IF(AND(LEFT(MasterData_Taisaku[[#This Row],[シナリオ名称]],2)=MasterData_Taisaku[[#This Row],[区分1]],MasterData_Taisaku[[#This Row],[対策時の健全度]]=2,MasterData_Taisaku[[#This Row],[S-2]]&lt;&gt;"",MasterData_Taisaku[[#This Row],[S-2]]&gt;=MasterData_Taisaku[[#This Row],[対策初年度]]),MasterData_Taisaku[[#This Row],[S-2]],IF(AND(LEFT(MasterData_Taisaku[[#This Row],[シナリオ名称]],2)=MasterData_Taisaku[[#This Row],[区分1]],MasterData_Taisaku[[#This Row],[対策時の健全度]]=2,MasterData_Taisaku[[#This Row],[S-2]]&lt;&gt;"",MasterData_Taisaku[[#This Row],[S-2]]&lt;MasterData_Taisaku[[#This Row],[対策初年度]]),MasterData_Taisaku[[#This Row],[対策初年度]],IF(AND(LEFT(MasterData_Taisaku[[#This Row],[シナリオ名称]],2)=MasterData_Taisaku[[#This Row],[区分1]],MasterData_Taisaku[[#This Row],[対策時の健全度]]=1,MasterData_Taisaku[[#This Row],[S-1]]&lt;&gt;"",MasterData_Taisaku[[#This Row],[S-1]]&gt;=MasterData_Taisaku[[#This Row],[対策初年度]]),MasterData_Taisaku[[#This Row],[S-1]],IF(AND(LEFT(MasterData_Taisaku[[#This Row],[シナリオ名称]],2)=MasterData_Taisaku[[#This Row],[区分1]],MasterData_Taisaku[[#This Row],[対策時の健全度]]=1,MasterData_Taisaku[[#This Row],[S-1]]&lt;&gt;"",MasterData_Taisaku[[#This Row],[S-1]]&lt;MasterData_Taisaku[[#This Row],[対策初年度]]),MasterData_Taisaku[[#This Row],[対策初年度]],IF(AND(LEFT(MasterData_Taisaku[[#This Row],[シナリオ名称]],2)=MasterData_Taisaku[[#This Row],[区分2]],MasterData_Taisaku[[#This Row],[現在の健全度]]&lt;&gt;0,MasterData_Taisaku[[#This Row],[現在の健全度]]&lt;=3),MasterData_Taisaku[[#This Row],[対策初年度]],IF(MasterData_Taisaku[[#This Row],[供用開始年度]]+MasterData_Taisaku[[#This Row],[耐用年数(本体)]]&lt;=MasterData_Taisaku[[#This Row],[対策初年度]],MasterData_Taisaku[[#This Row],[対策初年度]],IF(MasterData_Taisaku[[#This Row],[供用開始年度]]+MasterData_Taisaku[[#This Row],[耐用年数(本体)]]&gt;MasterData_Taisaku[[#This Row],[対策初年度]],MasterData_Taisaku[[#This Row],[供用開始年度]]+MasterData_Taisaku[[#This Row],[耐用年数(本体)]]))))))))))))),MasterData_Taisaku[[#This Row],[対策初年度]])</f>
        <v>2027</v>
      </c>
      <c r="O29" s="4">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2042</v>
      </c>
      <c r="P29" s="4">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2057</v>
      </c>
      <c r="Q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R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S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T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U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V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W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X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Y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Z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A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B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C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D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E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F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G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H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I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J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K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L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M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N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O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P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Q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R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S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T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U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V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W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X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Y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Z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A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B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C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D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E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F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G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H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I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J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K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L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M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N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O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P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Q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R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S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T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U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V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W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X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Y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Z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A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B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C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D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E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F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G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H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I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J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K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L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M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N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O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P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Q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R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S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T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U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V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W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X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Y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Z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A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B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C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D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E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F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G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H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I29"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J29" s="10">
        <f>IFERROR(IF(OR(MasterData_Taisaku[[#This Row],[シナリオ名称]]="",MasterData_Taisaku[[#This Row],[グループ番号]]="",MasterData_Taisaku[[#This Row],[1回目]]=""),"",MAX(MasterData_Taisaku[[#This Row],[1回目]:[100回目]])),"")</f>
        <v>2057</v>
      </c>
      <c r="DK29" s="3" cm="1">
        <f t="array" ref="DK29">IFERROR(IF(OR(MasterData_Taisaku[[#This Row],[シナリオ名称]]="",MasterData_Taisaku[[#This Row],[グループ番号]]=""),"",MasterData_Common[検討期間]),"")</f>
        <v>40</v>
      </c>
      <c r="DL29" s="3" cm="1">
        <f t="array" ref="DL29">IFERROR(IF(OR(MasterData_Taisaku[[#This Row],[シナリオ名称]]="",MasterData_Taisaku[[#This Row],[グループ番号]]=""),"",MasterData_Common[機能診断年度]),"")</f>
        <v>2024</v>
      </c>
      <c r="DM29" s="3" cm="1">
        <f t="array" ref="DM29">IFERROR(IF(OR(MasterData_Taisaku[[#This Row],[シナリオ名称]]="",MasterData_Taisaku[[#This Row],[グループ番号]]=""),"",MasterData_Common[検討開始年度]),"")</f>
        <v>2025</v>
      </c>
      <c r="DN29" s="3" cm="1">
        <f t="array" ref="DN29">IFERROR(IF(OR(MasterData_Taisaku[[#This Row],[シナリオ名称]]="",MasterData_Taisaku[[#This Row],[グループ番号]]=""),"",MasterData_Common[対策初年度]),"")</f>
        <v>2027</v>
      </c>
      <c r="DO29" s="3" t="str" cm="1">
        <f t="array" ref="DO29">IFERROR(IF(OR(MasterData_Taisaku[[#This Row],[シナリオ名称]]="",MasterData_Taisaku[[#This Row],[グループ番号]]=""),"",MasterData_Common[区分1]),"")</f>
        <v>土木</v>
      </c>
      <c r="DP29" s="3" t="str" cm="1">
        <f t="array" ref="DP29">IFERROR(IF(OR(MasterData_Taisaku[[#This Row],[シナリオ名称]]="",MasterData_Taisaku[[#This Row],[グループ番号]]=""),"",MasterData_Common[区分2]),"")</f>
        <v>機械</v>
      </c>
      <c r="DQ29" s="3" cm="1">
        <f t="array" ref="DQ29">IFERROR(IF(OR(MasterData_Taisaku[[#This Row],[シナリオ名称]]="",MasterData_Taisaku[[#This Row],[グループ番号]]=""),"",MasterData_Common[検討終了年度]),"")</f>
        <v>2064</v>
      </c>
      <c r="DR29" s="3" cm="1">
        <f t="array" ref="DR29">IFERROR(IF(OR(MasterData_Taisaku[[#This Row],[シナリオ名称]]="",MasterData_Taisaku[[#This Row],[グループ番号]]=""),"",MasterData_Common[割引率]),"")</f>
        <v>0.04</v>
      </c>
      <c r="DS29" s="3" t="str">
        <f>IFERROR(IF(OR(MasterData_Taisaku[[#This Row],[シナリオ名称]]="",MasterData_Taisaku[[#This Row],[グループ番号]]=""),"",IF(LEFT(MasterData_Taisaku[[#This Row],[シナリオ名称]],2)=MasterData_Taisaku[[#This Row],[区分1]],VLOOKUP(MasterData_Taisaku[[#This Row],[グループ番号]],MasterData_Doboku[[グループ番号]:[区分]],COLUMN(MasterData_Doboku[[#Headers],[区分]])-COLUMN(MasterData_Doboku[[#Headers],[グループ番号]])+1,0),IF(LEFT(MasterData_Taisaku[[#This Row],[シナリオ名称]],2)=MasterData_Taisaku[[#This Row],[区分2]],VLOOKUP(MasterData_Taisaku[[#This Row],[グループ番号]],MasterData_Setsubi[[グループ番号]:[区分]],COLUMN(MasterData_Setsubi[[#Headers],[区分]])-COLUMN(MasterData_Setsubi[[#Headers],[グループ番号]])+1,0),""))),"")</f>
        <v>ゲート</v>
      </c>
      <c r="DT29" s="3">
        <f>IFERROR(IF(OR(MasterData_Taisaku[[#This Row],[シナリオ名称]]="",MasterData_Taisaku[[#This Row],[グループ番号]]=""),"",IF(LEFT(MasterData_Taisaku[[#This Row],[シナリオ名称]],2)=MasterData_Taisaku[[#This Row],[区分1]],VLOOKUP(MasterData_Taisaku[[#This Row],[グループ番号]],MasterData_Doboku[[グループ番号]:[現在の健全度]],COLUMN(MasterData_Doboku[[#Headers],[現在の健全度]])-COLUMN(MasterData_Doboku[[#Headers],[グループ番号]])+1,0),IF(LEFT(MasterData_Taisaku[[#This Row],[シナリオ名称]],2)=MasterData_Taisaku[[#This Row],[区分2]],VLOOKUP(MasterData_Taisaku[[#This Row],[グループ番号]],MasterData_Setsubi[[グループ番号]:[現在の健全度]],COLUMN(MasterData_Setsubi[[#Headers],[現在の健全度]])-COLUMN(MasterData_Setsubi[[#Headers],[グループ番号]])+1,0),""))),"")</f>
        <v>3</v>
      </c>
      <c r="DU29"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Row],[グループ番号]],MasterData_Doboku[[グループ番号]:[耐用年数]],COLUMN(MasterData_Doboku[[#Headers],[供用開始年度]])-COLUMN(MasterData_Doboku[[#Headers],[グループ番号]])+1,0),IF(LEFT(MasterData_Taisaku[[#This Row],[シナリオ名称]],2)=MasterData_Taisaku[[#This Row],[区分2]],VLOOKUP(MasterData_Taisaku[[#This Row],[グループ番号]],MasterData_Setsubi[[グループ番号]:[耐用年数]],COLUMN(MasterData_Setsubi[[#Headers],[供用開始年度(交換年度)]])-COLUMN(MasterData_Setsubi[[#Headers],[グループ番号]])+1,0),""))),"")</f>
        <v>2009</v>
      </c>
      <c r="DV29" s="3">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Row],[グループ番号]],MasterData_Doboku[[グループ番号]:[耐用年数]],COLUMN(MasterData_Doboku[[#Headers],[耐用年数]])-COLUMN(MasterData_Doboku[[#Headers],[グループ番号]])+1,0),IF(LEFT(MasterData_Taisaku[[#This Row],[シナリオ名称]],2)=MasterData_Taisaku[[#This Row],[区分2]],VLOOKUP(MasterData_Taisaku[[#This Row],[グループ番号]],MasterData_Setsubi[[グループ番号]:[耐用年数]],COLUMN(MasterData_Setsubi[[#Headers],[耐用年数]])-COLUMN(MasterData_Setsubi[[#Headers],[グループ番号]])+1,0),""))),"")</f>
        <v>15</v>
      </c>
      <c r="DW29" s="10" t="str">
        <f>IFERROR(IF(OR(MasterData_Taisaku[[#This Row],[シナリオ名称]]="",MasterData_Taisaku[[#This Row],[グループ番号]]=""),"",IF(VLOOKUP(MasterData_Taisaku[[#This Row],[グループ番号]],MasterData_Rekka[[グループ番号]:[S-1]],COLUMN(MasterData_Rekka[[#Headers],[S-4]])-COLUMN(MasterData_Rekka[[#Headers],[グループ番号]])+1,0)="","",VLOOKUP(MasterData_Taisaku[[#This Row],[グループ番号]],MasterData_Rekka[[グループ番号]:[S-1]],COLUMN(MasterData_Rekka[[#Headers],[S-4]])-COLUMN(MasterData_Rekka[[#Headers],[グループ番号]])+1,0))),"")</f>
        <v/>
      </c>
      <c r="DX29" s="10" t="str">
        <f>IFERROR(IF(OR(MasterData_Taisaku[[#This Row],[シナリオ名称]]="",MasterData_Taisaku[[#This Row],[グループ番号]]=""),"",IF(VLOOKUP(MasterData_Taisaku[[#This Row],[グループ番号]],MasterData_Rekka[[グループ番号]:[S-1]],COLUMN(MasterData_Rekka[[#Headers],[S-3]])-COLUMN(MasterData_Rekka[[#Headers],[グループ番号]])+1,0)="","",VLOOKUP(MasterData_Taisaku[[#This Row],[グループ番号]],MasterData_Rekka[[グループ番号]:[S-1]],COLUMN(MasterData_Rekka[[#Headers],[S-3]])-COLUMN(MasterData_Rekka[[#Headers],[グループ番号]])+1,0))),"")</f>
        <v/>
      </c>
      <c r="DY29" s="10" t="str">
        <f>IFERROR(IF(OR(MasterData_Taisaku[[#This Row],[シナリオ名称]]="",MasterData_Taisaku[[#This Row],[グループ番号]]=""),"",IF(VLOOKUP(MasterData_Taisaku[[#This Row],[グループ番号]],MasterData_Rekka[[グループ番号]:[S-1]],COLUMN(MasterData_Rekka[[#Headers],[S-2]])-COLUMN(MasterData_Rekka[[#Headers],[グループ番号]])+1,0)="","",VLOOKUP(MasterData_Taisaku[[#This Row],[グループ番号]],MasterData_Rekka[[グループ番号]:[S-1]],COLUMN(MasterData_Rekka[[#Headers],[S-2]])-COLUMN(MasterData_Rekka[[#Headers],[グループ番号]])+1,0))),"")</f>
        <v/>
      </c>
      <c r="DZ29" s="10" t="str">
        <f>IFERROR(IF(OR(MasterData_Taisaku[[#This Row],[シナリオ名称]]="",MasterData_Taisaku[[#This Row],[グループ番号]]=""),"",IF(VLOOKUP(MasterData_Taisaku[[#This Row],[グループ番号]],MasterData_Rekka[[グループ番号]:[S-1]],COLUMN(MasterData_Rekka[[#Headers],[S-1]])-COLUMN(MasterData_Rekka[[#Headers],[グループ番号]])+1,0)="","",VLOOKUP(MasterData_Taisaku[[#This Row],[グループ番号]],MasterData_Rekka[[グループ番号]:[S-1]],COLUMN(MasterData_Rekka[[#Headers],[S-1]])-COLUMN(MasterData_Rekka[[#Headers],[グループ番号]])+1,0))),"")</f>
        <v/>
      </c>
    </row>
    <row r="30" spans="1:130" ht="14.25" customHeight="1">
      <c r="A30" s="22">
        <f t="shared" si="1"/>
        <v>29</v>
      </c>
      <c r="B30" s="7"/>
      <c r="C30" s="5"/>
      <c r="D30" s="4"/>
      <c r="E30" s="5"/>
      <c r="F30" s="5"/>
      <c r="G30" s="5"/>
      <c r="H30" s="6"/>
      <c r="I30" s="5"/>
      <c r="J30" s="8"/>
      <c r="K30" s="4"/>
      <c r="L30" s="5"/>
      <c r="M30" s="4"/>
      <c r="N30" s="4" t="str">
        <f>IFERROR(IF(OR(MasterData_Taisaku[[#This Row],[シナリオ名称]]="",MasterData_Taisaku[[#This Row],[グループ番号]]=""),"",IF(AND(LEFT(MasterData_Taisaku[[#This Row],[シナリオ名称]],2)=MasterData_Taisaku[[#This Row],[区分1]],MasterData_Taisaku[[#This Row],[対策時の健全度]]&lt;&gt;"TBM",MasterData_Taisaku[[#This Row],[現在の健全度]]&lt;&gt;0,MasterData_Taisaku[[#This Row],[対策時の健全度]]&gt;=MasterData_Taisaku[[#This Row],[現在の健全度]]),MasterData_Taisaku[[#This Row],[対策初年度]],IF(AND(LEFT(MasterData_Taisaku[[#This Row],[シナリオ名称]],2)=MasterData_Taisaku[[#This Row],[区分1]],MasterData_Taisaku[[#This Row],[対策時の健全度]]=4,MasterData_Taisaku[[#This Row],[S-4]]&lt;&gt;"",MasterData_Taisaku[[#This Row],[S-4]]&gt;=MasterData_Taisaku[[#This Row],[対策初年度]]),MasterData_Taisaku[[#This Row],[S-4]],IF(AND(LEFT(MasterData_Taisaku[[#This Row],[シナリオ名称]],2)=MasterData_Taisaku[[#This Row],[区分1]],MasterData_Taisaku[[#This Row],[対策時の健全度]]=4,MasterData_Taisaku[[#This Row],[S-4]]&lt;&gt;"",MasterData_Taisaku[[#This Row],[S-4]]&lt;MasterData_Taisaku[[#This Row],[対策初年度]]),MasterData_Taisaku[[#This Row],[対策初年度]],IF(AND(LEFT(MasterData_Taisaku[[#This Row],[シナリオ名称]],2)=MasterData_Taisaku[[#This Row],[区分1]],MasterData_Taisaku[[#This Row],[対策時の健全度]]=3,MasterData_Taisaku[[#This Row],[S-3]]&lt;&gt;"",MasterData_Taisaku[[#This Row],[S-3]]&gt;=MasterData_Taisaku[[#This Row],[対策初年度]]),MasterData_Taisaku[[#This Row],[S-3]],IF(AND(LEFT(MasterData_Taisaku[[#This Row],[シナリオ名称]],2)=MasterData_Taisaku[[#This Row],[区分1]],MasterData_Taisaku[[#This Row],[対策時の健全度]]=3,MasterData_Taisaku[[#This Row],[S-3]]&lt;&gt;"",MasterData_Taisaku[[#This Row],[S-3]]&lt;MasterData_Taisaku[[#This Row],[対策初年度]]),MasterData_Taisaku[[#This Row],[対策初年度]],IF(AND(LEFT(MasterData_Taisaku[[#This Row],[シナリオ名称]],2)=MasterData_Taisaku[[#This Row],[区分1]],MasterData_Taisaku[[#This Row],[対策時の健全度]]=2,MasterData_Taisaku[[#This Row],[S-2]]&lt;&gt;"",MasterData_Taisaku[[#This Row],[S-2]]&gt;=MasterData_Taisaku[[#This Row],[対策初年度]]),MasterData_Taisaku[[#This Row],[S-2]],IF(AND(LEFT(MasterData_Taisaku[[#This Row],[シナリオ名称]],2)=MasterData_Taisaku[[#This Row],[区分1]],MasterData_Taisaku[[#This Row],[対策時の健全度]]=2,MasterData_Taisaku[[#This Row],[S-2]]&lt;&gt;"",MasterData_Taisaku[[#This Row],[S-2]]&lt;MasterData_Taisaku[[#This Row],[対策初年度]]),MasterData_Taisaku[[#This Row],[対策初年度]],IF(AND(LEFT(MasterData_Taisaku[[#This Row],[シナリオ名称]],2)=MasterData_Taisaku[[#This Row],[区分1]],MasterData_Taisaku[[#This Row],[対策時の健全度]]=1,MasterData_Taisaku[[#This Row],[S-1]]&lt;&gt;"",MasterData_Taisaku[[#This Row],[S-1]]&gt;=MasterData_Taisaku[[#This Row],[対策初年度]]),MasterData_Taisaku[[#This Row],[S-1]],IF(AND(LEFT(MasterData_Taisaku[[#This Row],[シナリオ名称]],2)=MasterData_Taisaku[[#This Row],[区分1]],MasterData_Taisaku[[#This Row],[対策時の健全度]]=1,MasterData_Taisaku[[#This Row],[S-1]]&lt;&gt;"",MasterData_Taisaku[[#This Row],[S-1]]&lt;MasterData_Taisaku[[#This Row],[対策初年度]]),MasterData_Taisaku[[#This Row],[対策初年度]],IF(AND(LEFT(MasterData_Taisaku[[#This Row],[シナリオ名称]],2)=MasterData_Taisaku[[#This Row],[区分2]],MasterData_Taisaku[[#This Row],[現在の健全度]]&lt;&gt;0,MasterData_Taisaku[[#This Row],[現在の健全度]]&lt;=3),MasterData_Taisaku[[#This Row],[対策初年度]],IF(MasterData_Taisaku[[#This Row],[供用開始年度]]+MasterData_Taisaku[[#This Row],[耐用年数(本体)]]&lt;=MasterData_Taisaku[[#This Row],[対策初年度]],MasterData_Taisaku[[#This Row],[対策初年度]],IF(MasterData_Taisaku[[#This Row],[供用開始年度]]+MasterData_Taisaku[[#This Row],[耐用年数(本体)]]&gt;MasterData_Taisaku[[#This Row],[対策初年度]],MasterData_Taisaku[[#This Row],[供用開始年度]]+MasterData_Taisaku[[#This Row],[耐用年数(本体)]]))))))))))))),MasterData_Taisaku[[#This Row],[対策初年度]])</f>
        <v/>
      </c>
      <c r="O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P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Q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R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S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T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U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V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W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X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Y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Z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A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B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C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D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E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F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G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H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I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J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K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L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M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N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O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P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Q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R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S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T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U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V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W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X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Y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Z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A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B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C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D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E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F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G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H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I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J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K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L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M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N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O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P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Q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R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S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T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U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V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W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X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Y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Z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A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B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C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D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E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F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G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H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I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J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K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L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M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N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O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P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Q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R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S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T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U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V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W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X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Y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Z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A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B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C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D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E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F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G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H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I30"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J30" s="10" t="str">
        <f>IFERROR(IF(OR(MasterData_Taisaku[[#This Row],[シナリオ名称]]="",MasterData_Taisaku[[#This Row],[グループ番号]]="",MasterData_Taisaku[[#This Row],[1回目]]=""),"",MAX(MasterData_Taisaku[[#This Row],[1回目]:[100回目]])),"")</f>
        <v/>
      </c>
      <c r="DK30" s="3" t="str" cm="1">
        <f t="array" ref="DK30">IFERROR(IF(OR(MasterData_Taisaku[[#This Row],[シナリオ名称]]="",MasterData_Taisaku[[#This Row],[グループ番号]]=""),"",MasterData_Common[検討期間]),"")</f>
        <v/>
      </c>
      <c r="DL30" s="3" t="str" cm="1">
        <f t="array" ref="DL30">IFERROR(IF(OR(MasterData_Taisaku[[#This Row],[シナリオ名称]]="",MasterData_Taisaku[[#This Row],[グループ番号]]=""),"",MasterData_Common[機能診断年度]),"")</f>
        <v/>
      </c>
      <c r="DM30" s="3" t="str" cm="1">
        <f t="array" ref="DM30">IFERROR(IF(OR(MasterData_Taisaku[[#This Row],[シナリオ名称]]="",MasterData_Taisaku[[#This Row],[グループ番号]]=""),"",MasterData_Common[検討開始年度]),"")</f>
        <v/>
      </c>
      <c r="DN30" s="3" t="str" cm="1">
        <f t="array" ref="DN30">IFERROR(IF(OR(MasterData_Taisaku[[#This Row],[シナリオ名称]]="",MasterData_Taisaku[[#This Row],[グループ番号]]=""),"",MasterData_Common[対策初年度]),"")</f>
        <v/>
      </c>
      <c r="DO30" s="3" t="str" cm="1">
        <f t="array" ref="DO30">IFERROR(IF(OR(MasterData_Taisaku[[#This Row],[シナリオ名称]]="",MasterData_Taisaku[[#This Row],[グループ番号]]=""),"",MasterData_Common[区分1]),"")</f>
        <v/>
      </c>
      <c r="DP30" s="3" t="str" cm="1">
        <f t="array" ref="DP30">IFERROR(IF(OR(MasterData_Taisaku[[#This Row],[シナリオ名称]]="",MasterData_Taisaku[[#This Row],[グループ番号]]=""),"",MasterData_Common[区分2]),"")</f>
        <v/>
      </c>
      <c r="DQ30" s="3" t="str" cm="1">
        <f t="array" ref="DQ30">IFERROR(IF(OR(MasterData_Taisaku[[#This Row],[シナリオ名称]]="",MasterData_Taisaku[[#This Row],[グループ番号]]=""),"",MasterData_Common[検討終了年度]),"")</f>
        <v/>
      </c>
      <c r="DR30" s="3" t="str" cm="1">
        <f t="array" ref="DR30">IFERROR(IF(OR(MasterData_Taisaku[[#This Row],[シナリオ名称]]="",MasterData_Taisaku[[#This Row],[グループ番号]]=""),"",MasterData_Common[割引率]),"")</f>
        <v/>
      </c>
      <c r="DS30" s="3" t="str">
        <f>IFERROR(IF(OR(MasterData_Taisaku[[#This Row],[シナリオ名称]]="",MasterData_Taisaku[[#This Row],[グループ番号]]=""),"",IF(LEFT(MasterData_Taisaku[[#This Row],[シナリオ名称]],2)=MasterData_Taisaku[[#This Row],[区分1]],VLOOKUP(MasterData_Taisaku[[#This Row],[グループ番号]],MasterData_Doboku[[グループ番号]:[区分]],COLUMN(MasterData_Doboku[[#Headers],[区分]])-COLUMN(MasterData_Doboku[[#Headers],[グループ番号]])+1,0),IF(LEFT(MasterData_Taisaku[[#This Row],[シナリオ名称]],2)=MasterData_Taisaku[[#This Row],[区分2]],VLOOKUP(MasterData_Taisaku[[#This Row],[グループ番号]],MasterData_Setsubi[[グループ番号]:[区分]],COLUMN(MasterData_Setsubi[[#Headers],[区分]])-COLUMN(MasterData_Setsubi[[#Headers],[グループ番号]])+1,0),""))),"")</f>
        <v/>
      </c>
      <c r="DT30" s="3" t="str">
        <f>IFERROR(IF(OR(MasterData_Taisaku[[#This Row],[シナリオ名称]]="",MasterData_Taisaku[[#This Row],[グループ番号]]=""),"",IF(LEFT(MasterData_Taisaku[[#This Row],[シナリオ名称]],2)=MasterData_Taisaku[[#This Row],[区分1]],VLOOKUP(MasterData_Taisaku[[#This Row],[グループ番号]],MasterData_Doboku[[グループ番号]:[現在の健全度]],COLUMN(MasterData_Doboku[[#Headers],[現在の健全度]])-COLUMN(MasterData_Doboku[[#Headers],[グループ番号]])+1,0),IF(LEFT(MasterData_Taisaku[[#This Row],[シナリオ名称]],2)=MasterData_Taisaku[[#This Row],[区分2]],VLOOKUP(MasterData_Taisaku[[#This Row],[グループ番号]],MasterData_Setsubi[[グループ番号]:[現在の健全度]],COLUMN(MasterData_Setsubi[[#Headers],[現在の健全度]])-COLUMN(MasterData_Setsubi[[#Headers],[グループ番号]])+1,0),""))),"")</f>
        <v/>
      </c>
      <c r="DU30" s="3" t="str">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Row],[グループ番号]],MasterData_Doboku[[グループ番号]:[耐用年数]],COLUMN(MasterData_Doboku[[#Headers],[供用開始年度]])-COLUMN(MasterData_Doboku[[#Headers],[グループ番号]])+1,0),IF(LEFT(MasterData_Taisaku[[#This Row],[シナリオ名称]],2)=MasterData_Taisaku[[#This Row],[区分2]],VLOOKUP(MasterData_Taisaku[[#This Row],[グループ番号]],MasterData_Setsubi[[グループ番号]:[耐用年数]],COLUMN(MasterData_Setsubi[[#Headers],[供用開始年度(交換年度)]])-COLUMN(MasterData_Setsubi[[#Headers],[グループ番号]])+1,0),""))),"")</f>
        <v/>
      </c>
      <c r="DV30" s="3" t="str">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Row],[グループ番号]],MasterData_Doboku[[グループ番号]:[耐用年数]],COLUMN(MasterData_Doboku[[#Headers],[耐用年数]])-COLUMN(MasterData_Doboku[[#Headers],[グループ番号]])+1,0),IF(LEFT(MasterData_Taisaku[[#This Row],[シナリオ名称]],2)=MasterData_Taisaku[[#This Row],[区分2]],VLOOKUP(MasterData_Taisaku[[#This Row],[グループ番号]],MasterData_Setsubi[[グループ番号]:[耐用年数]],COLUMN(MasterData_Setsubi[[#Headers],[耐用年数]])-COLUMN(MasterData_Setsubi[[#Headers],[グループ番号]])+1,0),""))),"")</f>
        <v/>
      </c>
      <c r="DW30" s="10" t="str">
        <f>IFERROR(IF(OR(MasterData_Taisaku[[#This Row],[シナリオ名称]]="",MasterData_Taisaku[[#This Row],[グループ番号]]=""),"",IF(VLOOKUP(MasterData_Taisaku[[#This Row],[グループ番号]],MasterData_Rekka[[グループ番号]:[S-1]],COLUMN(MasterData_Rekka[[#Headers],[S-4]])-COLUMN(MasterData_Rekka[[#Headers],[グループ番号]])+1,0)="","",VLOOKUP(MasterData_Taisaku[[#This Row],[グループ番号]],MasterData_Rekka[[グループ番号]:[S-1]],COLUMN(MasterData_Rekka[[#Headers],[S-4]])-COLUMN(MasterData_Rekka[[#Headers],[グループ番号]])+1,0))),"")</f>
        <v/>
      </c>
      <c r="DX30" s="10" t="str">
        <f>IFERROR(IF(OR(MasterData_Taisaku[[#This Row],[シナリオ名称]]="",MasterData_Taisaku[[#This Row],[グループ番号]]=""),"",IF(VLOOKUP(MasterData_Taisaku[[#This Row],[グループ番号]],MasterData_Rekka[[グループ番号]:[S-1]],COLUMN(MasterData_Rekka[[#Headers],[S-3]])-COLUMN(MasterData_Rekka[[#Headers],[グループ番号]])+1,0)="","",VLOOKUP(MasterData_Taisaku[[#This Row],[グループ番号]],MasterData_Rekka[[グループ番号]:[S-1]],COLUMN(MasterData_Rekka[[#Headers],[S-3]])-COLUMN(MasterData_Rekka[[#Headers],[グループ番号]])+1,0))),"")</f>
        <v/>
      </c>
      <c r="DY30" s="10" t="str">
        <f>IFERROR(IF(OR(MasterData_Taisaku[[#This Row],[シナリオ名称]]="",MasterData_Taisaku[[#This Row],[グループ番号]]=""),"",IF(VLOOKUP(MasterData_Taisaku[[#This Row],[グループ番号]],MasterData_Rekka[[グループ番号]:[S-1]],COLUMN(MasterData_Rekka[[#Headers],[S-2]])-COLUMN(MasterData_Rekka[[#Headers],[グループ番号]])+1,0)="","",VLOOKUP(MasterData_Taisaku[[#This Row],[グループ番号]],MasterData_Rekka[[グループ番号]:[S-1]],COLUMN(MasterData_Rekka[[#Headers],[S-2]])-COLUMN(MasterData_Rekka[[#Headers],[グループ番号]])+1,0))),"")</f>
        <v/>
      </c>
      <c r="DZ30" s="10" t="str">
        <f>IFERROR(IF(OR(MasterData_Taisaku[[#This Row],[シナリオ名称]]="",MasterData_Taisaku[[#This Row],[グループ番号]]=""),"",IF(VLOOKUP(MasterData_Taisaku[[#This Row],[グループ番号]],MasterData_Rekka[[グループ番号]:[S-1]],COLUMN(MasterData_Rekka[[#Headers],[S-1]])-COLUMN(MasterData_Rekka[[#Headers],[グループ番号]])+1,0)="","",VLOOKUP(MasterData_Taisaku[[#This Row],[グループ番号]],MasterData_Rekka[[グループ番号]:[S-1]],COLUMN(MasterData_Rekka[[#Headers],[S-1]])-COLUMN(MasterData_Rekka[[#Headers],[グループ番号]])+1,0))),"")</f>
        <v/>
      </c>
    </row>
    <row r="31" spans="1:130" ht="14.25" customHeight="1">
      <c r="A31" s="22">
        <f t="shared" si="1"/>
        <v>30</v>
      </c>
      <c r="B31" s="7"/>
      <c r="C31" s="5"/>
      <c r="D31" s="4"/>
      <c r="E31" s="5"/>
      <c r="F31" s="5"/>
      <c r="G31" s="5"/>
      <c r="H31" s="6"/>
      <c r="I31" s="5"/>
      <c r="J31" s="8"/>
      <c r="K31" s="4"/>
      <c r="L31" s="5"/>
      <c r="M31" s="4"/>
      <c r="N31" s="4" t="str">
        <f>IFERROR(IF(OR(MasterData_Taisaku[[#This Row],[シナリオ名称]]="",MasterData_Taisaku[[#This Row],[グループ番号]]=""),"",IF(AND(LEFT(MasterData_Taisaku[[#This Row],[シナリオ名称]],2)=MasterData_Taisaku[[#This Row],[区分1]],MasterData_Taisaku[[#This Row],[対策時の健全度]]&lt;&gt;"TBM",MasterData_Taisaku[[#This Row],[現在の健全度]]&lt;&gt;0,MasterData_Taisaku[[#This Row],[対策時の健全度]]&gt;=MasterData_Taisaku[[#This Row],[現在の健全度]]),MasterData_Taisaku[[#This Row],[対策初年度]],IF(AND(LEFT(MasterData_Taisaku[[#This Row],[シナリオ名称]],2)=MasterData_Taisaku[[#This Row],[区分1]],MasterData_Taisaku[[#This Row],[対策時の健全度]]=4,MasterData_Taisaku[[#This Row],[S-4]]&lt;&gt;"",MasterData_Taisaku[[#This Row],[S-4]]&gt;=MasterData_Taisaku[[#This Row],[対策初年度]]),MasterData_Taisaku[[#This Row],[S-4]],IF(AND(LEFT(MasterData_Taisaku[[#This Row],[シナリオ名称]],2)=MasterData_Taisaku[[#This Row],[区分1]],MasterData_Taisaku[[#This Row],[対策時の健全度]]=4,MasterData_Taisaku[[#This Row],[S-4]]&lt;&gt;"",MasterData_Taisaku[[#This Row],[S-4]]&lt;MasterData_Taisaku[[#This Row],[対策初年度]]),MasterData_Taisaku[[#This Row],[対策初年度]],IF(AND(LEFT(MasterData_Taisaku[[#This Row],[シナリオ名称]],2)=MasterData_Taisaku[[#This Row],[区分1]],MasterData_Taisaku[[#This Row],[対策時の健全度]]=3,MasterData_Taisaku[[#This Row],[S-3]]&lt;&gt;"",MasterData_Taisaku[[#This Row],[S-3]]&gt;=MasterData_Taisaku[[#This Row],[対策初年度]]),MasterData_Taisaku[[#This Row],[S-3]],IF(AND(LEFT(MasterData_Taisaku[[#This Row],[シナリオ名称]],2)=MasterData_Taisaku[[#This Row],[区分1]],MasterData_Taisaku[[#This Row],[対策時の健全度]]=3,MasterData_Taisaku[[#This Row],[S-3]]&lt;&gt;"",MasterData_Taisaku[[#This Row],[S-3]]&lt;MasterData_Taisaku[[#This Row],[対策初年度]]),MasterData_Taisaku[[#This Row],[対策初年度]],IF(AND(LEFT(MasterData_Taisaku[[#This Row],[シナリオ名称]],2)=MasterData_Taisaku[[#This Row],[区分1]],MasterData_Taisaku[[#This Row],[対策時の健全度]]=2,MasterData_Taisaku[[#This Row],[S-2]]&lt;&gt;"",MasterData_Taisaku[[#This Row],[S-2]]&gt;=MasterData_Taisaku[[#This Row],[対策初年度]]),MasterData_Taisaku[[#This Row],[S-2]],IF(AND(LEFT(MasterData_Taisaku[[#This Row],[シナリオ名称]],2)=MasterData_Taisaku[[#This Row],[区分1]],MasterData_Taisaku[[#This Row],[対策時の健全度]]=2,MasterData_Taisaku[[#This Row],[S-2]]&lt;&gt;"",MasterData_Taisaku[[#This Row],[S-2]]&lt;MasterData_Taisaku[[#This Row],[対策初年度]]),MasterData_Taisaku[[#This Row],[対策初年度]],IF(AND(LEFT(MasterData_Taisaku[[#This Row],[シナリオ名称]],2)=MasterData_Taisaku[[#This Row],[区分1]],MasterData_Taisaku[[#This Row],[対策時の健全度]]=1,MasterData_Taisaku[[#This Row],[S-1]]&lt;&gt;"",MasterData_Taisaku[[#This Row],[S-1]]&gt;=MasterData_Taisaku[[#This Row],[対策初年度]]),MasterData_Taisaku[[#This Row],[S-1]],IF(AND(LEFT(MasterData_Taisaku[[#This Row],[シナリオ名称]],2)=MasterData_Taisaku[[#This Row],[区分1]],MasterData_Taisaku[[#This Row],[対策時の健全度]]=1,MasterData_Taisaku[[#This Row],[S-1]]&lt;&gt;"",MasterData_Taisaku[[#This Row],[S-1]]&lt;MasterData_Taisaku[[#This Row],[対策初年度]]),MasterData_Taisaku[[#This Row],[対策初年度]],IF(AND(LEFT(MasterData_Taisaku[[#This Row],[シナリオ名称]],2)=MasterData_Taisaku[[#This Row],[区分2]],MasterData_Taisaku[[#This Row],[現在の健全度]]&lt;&gt;0,MasterData_Taisaku[[#This Row],[現在の健全度]]&lt;=3),MasterData_Taisaku[[#This Row],[対策初年度]],IF(MasterData_Taisaku[[#This Row],[供用開始年度]]+MasterData_Taisaku[[#This Row],[耐用年数(本体)]]&lt;=MasterData_Taisaku[[#This Row],[対策初年度]],MasterData_Taisaku[[#This Row],[対策初年度]],IF(MasterData_Taisaku[[#This Row],[供用開始年度]]+MasterData_Taisaku[[#This Row],[耐用年数(本体)]]&gt;MasterData_Taisaku[[#This Row],[対策初年度]],MasterData_Taisaku[[#This Row],[供用開始年度]]+MasterData_Taisaku[[#This Row],[耐用年数(本体)]]))))))))))))),MasterData_Taisaku[[#This Row],[対策初年度]])</f>
        <v/>
      </c>
      <c r="O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P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Q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R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S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T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U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V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W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X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Y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Z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A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B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C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D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E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F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G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H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I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J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K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L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M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N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O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P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Q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R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S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T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U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V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W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X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Y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AZ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A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B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C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D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E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F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G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H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I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J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K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L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M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N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O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P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Q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R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S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T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U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V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W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X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Y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BZ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A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B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C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D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E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F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G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H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I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J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K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L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M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N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O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P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Q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R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S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T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U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V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W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X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Y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CZ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A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B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C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D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E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F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G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H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I31" s="4" t="str">
        <f>IFERROR(IF(OR(MasterData_Taisaku[[#This Row],[グループ番号]]="",MasterData_Taisaku[[#This Row],[耐用年数]]="",MasterData_Taisaku[[#This Row],[繰返設定]]="",MasterData_Taisaku[[#This Row],[繰返設定]]="繰り返さない",MasterData_Taisaku[[#This Row],[1回目]]=""),"",IF(MasterData_Taisaku[[#This Row],[1回目]]+MasterData_Taisaku[[#This Row],[耐用年数]]*((COLUMN()-COLUMN(MasterData_Taisaku[[#This Row],[1回目]])+1)-1)&gt;HLOOKUP("検討終了年度",MasterData_Common[#All],2,0),"",MasterData_Taisaku[[#This Row],[1回目]]+MasterData_Taisaku[[#This Row],[耐用年数]]*((COLUMN()-COLUMN(MasterData_Taisaku[[#This Row],[1回目]])+1)-1))),"")</f>
        <v/>
      </c>
      <c r="DJ31" s="10" t="str">
        <f>IFERROR(IF(OR(MasterData_Taisaku[[#This Row],[シナリオ名称]]="",MasterData_Taisaku[[#This Row],[グループ番号]]="",MasterData_Taisaku[[#This Row],[1回目]]=""),"",MAX(MasterData_Taisaku[[#This Row],[1回目]:[100回目]])),"")</f>
        <v/>
      </c>
      <c r="DK31" s="3" t="str" cm="1">
        <f t="array" ref="DK31">IFERROR(IF(OR(MasterData_Taisaku[[#This Row],[シナリオ名称]]="",MasterData_Taisaku[[#This Row],[グループ番号]]=""),"",MasterData_Common[検討期間]),"")</f>
        <v/>
      </c>
      <c r="DL31" s="3" t="str" cm="1">
        <f t="array" ref="DL31">IFERROR(IF(OR(MasterData_Taisaku[[#This Row],[シナリオ名称]]="",MasterData_Taisaku[[#This Row],[グループ番号]]=""),"",MasterData_Common[機能診断年度]),"")</f>
        <v/>
      </c>
      <c r="DM31" s="3" t="str" cm="1">
        <f t="array" ref="DM31">IFERROR(IF(OR(MasterData_Taisaku[[#This Row],[シナリオ名称]]="",MasterData_Taisaku[[#This Row],[グループ番号]]=""),"",MasterData_Common[検討開始年度]),"")</f>
        <v/>
      </c>
      <c r="DN31" s="3" t="str" cm="1">
        <f t="array" ref="DN31">IFERROR(IF(OR(MasterData_Taisaku[[#This Row],[シナリオ名称]]="",MasterData_Taisaku[[#This Row],[グループ番号]]=""),"",MasterData_Common[対策初年度]),"")</f>
        <v/>
      </c>
      <c r="DO31" s="3" t="str" cm="1">
        <f t="array" ref="DO31">IFERROR(IF(OR(MasterData_Taisaku[[#This Row],[シナリオ名称]]="",MasterData_Taisaku[[#This Row],[グループ番号]]=""),"",MasterData_Common[区分1]),"")</f>
        <v/>
      </c>
      <c r="DP31" s="3" t="str" cm="1">
        <f t="array" ref="DP31">IFERROR(IF(OR(MasterData_Taisaku[[#This Row],[シナリオ名称]]="",MasterData_Taisaku[[#This Row],[グループ番号]]=""),"",MasterData_Common[区分2]),"")</f>
        <v/>
      </c>
      <c r="DQ31" s="3" t="str" cm="1">
        <f t="array" ref="DQ31">IFERROR(IF(OR(MasterData_Taisaku[[#This Row],[シナリオ名称]]="",MasterData_Taisaku[[#This Row],[グループ番号]]=""),"",MasterData_Common[検討終了年度]),"")</f>
        <v/>
      </c>
      <c r="DR31" s="3" t="str" cm="1">
        <f t="array" ref="DR31">IFERROR(IF(OR(MasterData_Taisaku[[#This Row],[シナリオ名称]]="",MasterData_Taisaku[[#This Row],[グループ番号]]=""),"",MasterData_Common[割引率]),"")</f>
        <v/>
      </c>
      <c r="DS31" s="3" t="str">
        <f>IFERROR(IF(OR(MasterData_Taisaku[[#This Row],[シナリオ名称]]="",MasterData_Taisaku[[#This Row],[グループ番号]]=""),"",IF(LEFT(MasterData_Taisaku[[#This Row],[シナリオ名称]],2)=MasterData_Taisaku[[#This Row],[区分1]],VLOOKUP(MasterData_Taisaku[[#This Row],[グループ番号]],MasterData_Doboku[[グループ番号]:[区分]],COLUMN(MasterData_Doboku[[#Headers],[区分]])-COLUMN(MasterData_Doboku[[#Headers],[グループ番号]])+1,0),IF(LEFT(MasterData_Taisaku[[#This Row],[シナリオ名称]],2)=MasterData_Taisaku[[#This Row],[区分2]],VLOOKUP(MasterData_Taisaku[[#This Row],[グループ番号]],MasterData_Setsubi[[グループ番号]:[区分]],COLUMN(MasterData_Setsubi[[#Headers],[区分]])-COLUMN(MasterData_Setsubi[[#Headers],[グループ番号]])+1,0),""))),"")</f>
        <v/>
      </c>
      <c r="DT31" s="3" t="str">
        <f>IFERROR(IF(OR(MasterData_Taisaku[[#This Row],[シナリオ名称]]="",MasterData_Taisaku[[#This Row],[グループ番号]]=""),"",IF(LEFT(MasterData_Taisaku[[#This Row],[シナリオ名称]],2)=MasterData_Taisaku[[#This Row],[区分1]],VLOOKUP(MasterData_Taisaku[[#This Row],[グループ番号]],MasterData_Doboku[[グループ番号]:[現在の健全度]],COLUMN(MasterData_Doboku[[#Headers],[現在の健全度]])-COLUMN(MasterData_Doboku[[#Headers],[グループ番号]])+1,0),IF(LEFT(MasterData_Taisaku[[#This Row],[シナリオ名称]],2)=MasterData_Taisaku[[#This Row],[区分2]],VLOOKUP(MasterData_Taisaku[[#This Row],[グループ番号]],MasterData_Setsubi[[グループ番号]:[現在の健全度]],COLUMN(MasterData_Setsubi[[#Headers],[現在の健全度]])-COLUMN(MasterData_Setsubi[[#Headers],[グループ番号]])+1,0),""))),"")</f>
        <v/>
      </c>
      <c r="DU31" s="3" t="str">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Row],[グループ番号]],MasterData_Doboku[[グループ番号]:[耐用年数]],COLUMN(MasterData_Doboku[[#Headers],[供用開始年度]])-COLUMN(MasterData_Doboku[[#Headers],[グループ番号]])+1,0),IF(LEFT(MasterData_Taisaku[[#This Row],[シナリオ名称]],2)=MasterData_Taisaku[[#This Row],[区分2]],VLOOKUP(MasterData_Taisaku[[#This Row],[グループ番号]],MasterData_Setsubi[[グループ番号]:[耐用年数]],COLUMN(MasterData_Setsubi[[#Headers],[供用開始年度(交換年度)]])-COLUMN(MasterData_Setsubi[[#Headers],[グループ番号]])+1,0),""))),"")</f>
        <v/>
      </c>
      <c r="DV31" s="3" t="str">
        <f>IFERROR(IF(OR(MasterData_Taisaku[[#This Row],[シナリオ名称]]="",MasterData_Taisaku[[#This Row],[グループ番号]]=""),"",IF(LEFT(MasterData_Taisaku[[#This Row],[シナリオ名称]],2)=MasterData_Taisaku[[#This Row],[区分1]],VLOOKUP(MasterData_Taisaku[[#This Row],[グループ番号]],MasterData_Doboku[[グループ番号]:[耐用年数]],COLUMN(MasterData_Doboku[[#Headers],[耐用年数]])-COLUMN(MasterData_Doboku[[#Headers],[グループ番号]])+1,0),IF(LEFT(MasterData_Taisaku[[#This Row],[シナリオ名称]],2)=MasterData_Taisaku[[#This Row],[区分2]],VLOOKUP(MasterData_Taisaku[[#This Row],[グループ番号]],MasterData_Setsubi[[グループ番号]:[耐用年数]],COLUMN(MasterData_Setsubi[[#Headers],[耐用年数]])-COLUMN(MasterData_Setsubi[[#Headers],[グループ番号]])+1,0),""))),"")</f>
        <v/>
      </c>
      <c r="DW31" s="10" t="str">
        <f>IFERROR(IF(OR(MasterData_Taisaku[[#This Row],[シナリオ名称]]="",MasterData_Taisaku[[#This Row],[グループ番号]]=""),"",IF(VLOOKUP(MasterData_Taisaku[[#This Row],[グループ番号]],MasterData_Rekka[[グループ番号]:[S-1]],COLUMN(MasterData_Rekka[[#Headers],[S-4]])-COLUMN(MasterData_Rekka[[#Headers],[グループ番号]])+1,0)="","",VLOOKUP(MasterData_Taisaku[[#This Row],[グループ番号]],MasterData_Rekka[[グループ番号]:[S-1]],COLUMN(MasterData_Rekka[[#Headers],[S-4]])-COLUMN(MasterData_Rekka[[#Headers],[グループ番号]])+1,0))),"")</f>
        <v/>
      </c>
      <c r="DX31" s="10" t="str">
        <f>IFERROR(IF(OR(MasterData_Taisaku[[#This Row],[シナリオ名称]]="",MasterData_Taisaku[[#This Row],[グループ番号]]=""),"",IF(VLOOKUP(MasterData_Taisaku[[#This Row],[グループ番号]],MasterData_Rekka[[グループ番号]:[S-1]],COLUMN(MasterData_Rekka[[#Headers],[S-3]])-COLUMN(MasterData_Rekka[[#Headers],[グループ番号]])+1,0)="","",VLOOKUP(MasterData_Taisaku[[#This Row],[グループ番号]],MasterData_Rekka[[グループ番号]:[S-1]],COLUMN(MasterData_Rekka[[#Headers],[S-3]])-COLUMN(MasterData_Rekka[[#Headers],[グループ番号]])+1,0))),"")</f>
        <v/>
      </c>
      <c r="DY31" s="10" t="str">
        <f>IFERROR(IF(OR(MasterData_Taisaku[[#This Row],[シナリオ名称]]="",MasterData_Taisaku[[#This Row],[グループ番号]]=""),"",IF(VLOOKUP(MasterData_Taisaku[[#This Row],[グループ番号]],MasterData_Rekka[[グループ番号]:[S-1]],COLUMN(MasterData_Rekka[[#Headers],[S-2]])-COLUMN(MasterData_Rekka[[#Headers],[グループ番号]])+1,0)="","",VLOOKUP(MasterData_Taisaku[[#This Row],[グループ番号]],MasterData_Rekka[[グループ番号]:[S-1]],COLUMN(MasterData_Rekka[[#Headers],[S-2]])-COLUMN(MasterData_Rekka[[#Headers],[グループ番号]])+1,0))),"")</f>
        <v/>
      </c>
      <c r="DZ31" s="10" t="str">
        <f>IFERROR(IF(OR(MasterData_Taisaku[[#This Row],[シナリオ名称]]="",MasterData_Taisaku[[#This Row],[グループ番号]]=""),"",IF(VLOOKUP(MasterData_Taisaku[[#This Row],[グループ番号]],MasterData_Rekka[[グループ番号]:[S-1]],COLUMN(MasterData_Rekka[[#Headers],[S-1]])-COLUMN(MasterData_Rekka[[#Headers],[グループ番号]])+1,0)="","",VLOOKUP(MasterData_Taisaku[[#This Row],[グループ番号]],MasterData_Rekka[[グループ番号]:[S-1]],COLUMN(MasterData_Rekka[[#Headers],[S-1]])-COLUMN(MasterData_Rekka[[#Headers],[グループ番号]])+1,0))),"")</f>
        <v/>
      </c>
    </row>
  </sheetData>
  <sheetProtection algorithmName="SHA-512" hashValue="+TGWFvXeY7bFxqZjfmWk/k/sIzgdBVTNTxEQ7BttKIUagL7apuMrZe2CC6638p7MieG+ZPQgpR31ZkvRisk1mA==" saltValue="RmBxH6wUMoqymJgKQukRDA==" spinCount="100000" sheet="1" objects="1" scenarios="1" autoFilter="0"/>
  <phoneticPr fontId="1"/>
  <conditionalFormatting sqref="N2:DI31">
    <cfRule type="expression" dxfId="1" priority="1">
      <formula>IF(_xlfn.ISFORMULA(N2)=TRUE,FALSE,TRUE)</formula>
    </cfRule>
  </conditionalFormatting>
  <conditionalFormatting sqref="O2:DI31">
    <cfRule type="expression" dxfId="0" priority="4">
      <formula>IF(OR($D2=1,$D2=2,$D2=3,$D2=4),TRUE,FALSE)</formula>
    </cfRule>
  </conditionalFormatting>
  <dataValidations count="4">
    <dataValidation type="list" allowBlank="1" showInputMessage="1" showErrorMessage="1" sqref="M2:M31" xr:uid="{D718A459-9817-4E5E-B454-578E3811A2AD}">
      <formula1>"繰り返す,繰り返さない"</formula1>
    </dataValidation>
    <dataValidation type="whole" operator="greaterThanOrEqual" allowBlank="1" showInputMessage="1" showErrorMessage="1" sqref="J2:K31" xr:uid="{3EE51315-8231-44FB-AE5A-84DD12F7D75B}">
      <formula1>1</formula1>
    </dataValidation>
    <dataValidation type="list" allowBlank="1" showInputMessage="1" showErrorMessage="1" sqref="D2:D31" xr:uid="{330EB30A-5FFA-4B08-AA5C-17477E205F3C}">
      <formula1>"1,2,3,4,TBM"</formula1>
    </dataValidation>
    <dataValidation type="decimal" operator="greaterThanOrEqual" allowBlank="1" showInputMessage="1" showErrorMessage="1" sqref="H2:H31" xr:uid="{7DC4325B-5834-4DC5-A3B4-B471291980C7}">
      <formula1>0.01</formula1>
    </dataValidation>
  </dataValidations>
  <pageMargins left="0.7" right="0.7" top="0.75" bottom="0.75" header="0.3" footer="0.3"/>
  <pageSetup paperSize="9" orientation="portrait" horizontalDpi="4294967294" verticalDpi="0"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5A8865C4-39DD-419E-9117-9E84248CA557}">
          <x14:formula1>
            <xm:f>共通マスタ!$M$5:$M$11</xm:f>
          </x14:formula1>
          <xm:sqref>B2:B31</xm:sqref>
        </x14:dataValidation>
        <x14:dataValidation type="whole" allowBlank="1" showInputMessage="1" showErrorMessage="1" xr:uid="{D4176F6B-694D-4862-AFD8-E71C6BF7E441}">
          <x14:formula1>
            <xm:f>共通マスタ!$D$2</xm:f>
          </x14:formula1>
          <x14:formula2>
            <xm:f>共通マスタ!$G$2</xm:f>
          </x14:formula2>
          <xm:sqref>N2:DI31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0D51D9F070D904BBBCE079FD359DD10" ma:contentTypeVersion="10" ma:contentTypeDescription="Create a new document." ma:contentTypeScope="" ma:versionID="2fb2c73cbd7cc3e4468a061ca4c378a9">
  <xsd:schema xmlns:xsd="http://www.w3.org/2001/XMLSchema" xmlns:xs="http://www.w3.org/2001/XMLSchema" xmlns:p="http://schemas.microsoft.com/office/2006/metadata/properties" xmlns:ns3="7b53b174-156e-4548-9aba-a4a9cb279e63" targetNamespace="http://schemas.microsoft.com/office/2006/metadata/properties" ma:root="true" ma:fieldsID="2999a4d6e8114559fc1865af2b752a9b" ns3:_="">
    <xsd:import namespace="7b53b174-156e-4548-9aba-a4a9cb279e63"/>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GenerationTime" minOccurs="0"/>
                <xsd:element ref="ns3:MediaServiceEventHashCode" minOccurs="0"/>
                <xsd:element ref="ns3:MediaServiceSystemTags" minOccurs="0"/>
                <xsd:element ref="ns3:MediaServiceOCR" minOccurs="0"/>
                <xsd:element ref="ns3:_activity"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53b174-156e-4548-9aba-a4a9cb279e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activity xmlns="7b53b174-156e-4548-9aba-a4a9cb279e63" xsi:nil="true"/>
  </documentManagement>
</p:properties>
</file>

<file path=customXml/itemProps1.xml><?xml version="1.0" encoding="utf-8"?>
<ds:datastoreItem xmlns:ds="http://schemas.openxmlformats.org/officeDocument/2006/customXml" ds:itemID="{38CBE63E-2DC0-4995-B0DC-F05F90044E55}">
  <ds:schemaRefs>
    <ds:schemaRef ds:uri="http://schemas.microsoft.com/DataMashup"/>
  </ds:schemaRefs>
</ds:datastoreItem>
</file>

<file path=customXml/itemProps2.xml><?xml version="1.0" encoding="utf-8"?>
<ds:datastoreItem xmlns:ds="http://schemas.openxmlformats.org/officeDocument/2006/customXml" ds:itemID="{5BBFDC37-D281-4BDA-9EF0-4BE6967D31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53b174-156e-4548-9aba-a4a9cb279e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F6CABB-052A-4BC6-9192-3B0AF64E2188}">
  <ds:schemaRefs>
    <ds:schemaRef ds:uri="http://schemas.microsoft.com/sharepoint/v3/contenttype/forms"/>
  </ds:schemaRefs>
</ds:datastoreItem>
</file>

<file path=customXml/itemProps4.xml><?xml version="1.0" encoding="utf-8"?>
<ds:datastoreItem xmlns:ds="http://schemas.openxmlformats.org/officeDocument/2006/customXml" ds:itemID="{72180FF7-A704-4B69-B0AA-772B1EE25361}">
  <ds:schemaRefs>
    <ds:schemaRef ds:uri="http://www.w3.org/XML/1998/namespace"/>
    <ds:schemaRef ds:uri="7b53b174-156e-4548-9aba-a4a9cb279e63"/>
    <ds:schemaRef ds:uri="http://purl.org/dc/dcmitype/"/>
    <ds:schemaRef ds:uri="http://schemas.microsoft.com/office/2006/metadata/propertie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件名マスタ</vt:lpstr>
      <vt:lpstr>共通マスタ</vt:lpstr>
      <vt:lpstr>劣化マスタ</vt:lpstr>
      <vt:lpstr>土木マスタ</vt:lpstr>
      <vt:lpstr>設備マスタ</vt:lpstr>
      <vt:lpstr>対策マスタ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PublicRPA Admin</dc:creator>
  <cp:keywords/>
  <dc:description/>
  <cp:lastModifiedBy>PublicRPA Admin</cp:lastModifiedBy>
  <cp:revision/>
  <dcterms:created xsi:type="dcterms:W3CDTF">2015-06-05T18:19:34Z</dcterms:created>
  <dcterms:modified xsi:type="dcterms:W3CDTF">2024-06-28T01:41:22Z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0x01010030D51D9F070D904BBBCE079FD359DD10</vt:lpwstr>
  </property>
</Properties>
</file>